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.6_7" sheetId="5" r:id="rId5"/>
    <sheet name="стр.9_11" sheetId="6" r:id="rId6"/>
    <sheet name="стр.17_18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1">'ПФХД стр 4_5'!$A$1:$DI$38</definedName>
    <definedName name="_xlnm.Print_Area" localSheetId="3">'стр.1_2'!$A$1:$EC$19</definedName>
    <definedName name="_xlnm.Print_Area" localSheetId="6">'стр.17_18'!$A$1:$DT$18</definedName>
    <definedName name="_xlnm.Print_Area" localSheetId="7">'стр.20'!$A$1:$AR$15</definedName>
    <definedName name="_xlnm.Print_Area" localSheetId="8">'стр.21_23'!$A$1:$I$43</definedName>
    <definedName name="_xlnm.Print_Area" localSheetId="9">'стр.24'!$A$1:$J$28</definedName>
    <definedName name="_xlnm.Print_Area" localSheetId="10">'стр.25'!$A$1:$J$13</definedName>
    <definedName name="_xlnm.Print_Area" localSheetId="11">'стр.26'!$A$1:$K$14</definedName>
    <definedName name="_xlnm.Print_Area" localSheetId="4">'стр.6_7'!$A$1:$I$22</definedName>
    <definedName name="_xlnm.Print_Area" localSheetId="5">'стр.9_11'!$A$1:$DU$63</definedName>
  </definedNames>
  <calcPr fullCalcOnLoad="1"/>
</workbook>
</file>

<file path=xl/sharedStrings.xml><?xml version="1.0" encoding="utf-8"?>
<sst xmlns="http://schemas.openxmlformats.org/spreadsheetml/2006/main" count="1674" uniqueCount="548">
  <si>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</si>
  <si>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</si>
  <si>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</si>
  <si>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</si>
  <si>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</si>
  <si>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</si>
  <si>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</si>
  <si>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</si>
  <si>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</si>
  <si>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</si>
  <si>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</si>
  <si>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</si>
  <si>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</si>
  <si>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</si>
  <si>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</si>
  <si>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</si>
  <si>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</si>
  <si>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</si>
  <si>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</si>
  <si>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</si>
  <si>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</si>
  <si>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</si>
  <si>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</si>
  <si>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</si>
  <si>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</si>
  <si>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</si>
  <si>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</si>
  <si>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</si>
  <si>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</si>
  <si>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</si>
  <si>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</si>
  <si>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</si>
  <si>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</si>
  <si>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</si>
  <si>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</si>
  <si>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</si>
  <si>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</si>
  <si>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</si>
  <si>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</si>
  <si>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</si>
  <si>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</si>
  <si>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</si>
  <si>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</si>
  <si>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</si>
  <si>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</si>
  <si>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</si>
  <si>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</si>
  <si>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</si>
  <si>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</si>
  <si>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</si>
  <si>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</si>
  <si>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</si>
  <si>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</si>
  <si>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</si>
  <si>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</si>
  <si>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</si>
  <si>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</si>
  <si>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</si>
  <si>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</si>
  <si>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</si>
  <si>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</si>
  <si>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</si>
  <si>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</si>
  <si>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</si>
  <si>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</si>
  <si>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</si>
  <si>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</si>
  <si>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</si>
  <si>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</si>
  <si>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</si>
  <si>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</si>
  <si>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</si>
  <si>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</si>
  <si>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</si>
  <si>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</si>
  <si>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</si>
  <si>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</si>
  <si>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</si>
  <si>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</si>
  <si>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</si>
  <si>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</si>
  <si>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</si>
  <si>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</si>
  <si>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</si>
  <si>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</si>
  <si>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</si>
  <si>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</si>
  <si>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</si>
  <si>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</si>
  <si>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</si>
  <si>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</si>
  <si>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</si>
  <si>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</si>
  <si>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</si>
  <si>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</si>
  <si>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</si>
  <si>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</si>
  <si>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</si>
  <si>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</si>
  <si>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</si>
  <si>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</si>
  <si>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</si>
  <si>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</si>
  <si>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</si>
  <si>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</si>
  <si>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</si>
  <si>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</si>
  <si>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</si>
  <si>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</si>
  <si>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</si>
  <si>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</si>
  <si>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</si>
  <si>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</si>
  <si>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</si>
  <si>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</si>
  <si>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</si>
  <si>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</si>
  <si>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</si>
  <si>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</si>
  <si>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</si>
  <si>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</si>
  <si>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</si>
  <si>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</si>
  <si>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</si>
  <si>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</si>
  <si>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</si>
  <si>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</si>
  <si>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</si>
  <si>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</si>
  <si>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</si>
  <si>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</si>
  <si>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</si>
  <si>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</si>
  <si>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</si>
  <si>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</si>
  <si>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</si>
  <si>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</si>
  <si>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</si>
  <si>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</si>
  <si>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</si>
  <si>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</si>
  <si>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</si>
  <si>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</si>
  <si>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</si>
  <si>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</si>
  <si>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</si>
  <si>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</si>
  <si>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</si>
  <si>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</si>
  <si>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</si>
  <si>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</si>
  <si>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</si>
  <si>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</si>
  <si>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</si>
  <si>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</si>
  <si>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</si>
  <si>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</si>
  <si>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</si>
  <si>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</si>
  <si>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</si>
  <si>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</si>
  <si>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</si>
  <si>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</si>
  <si>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</si>
  <si>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</si>
  <si>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</si>
  <si>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</si>
  <si>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</si>
  <si>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</si>
  <si>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</si>
  <si>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</si>
  <si>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</si>
  <si>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</si>
  <si>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</si>
  <si>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</si>
  <si>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</si>
  <si>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</si>
  <si>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</si>
  <si>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</si>
  <si>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</si>
  <si>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</si>
  <si>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</si>
  <si>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</si>
  <si>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</si>
  <si>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</si>
  <si>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</si>
  <si>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</si>
  <si>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</si>
  <si>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</si>
  <si>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</si>
  <si>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</si>
  <si>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</si>
  <si>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</si>
  <si>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</si>
  <si>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</si>
  <si>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</si>
  <si>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</si>
  <si>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</si>
  <si>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</si>
  <si>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</si>
  <si>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</si>
  <si>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</si>
  <si>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</si>
  <si>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</si>
  <si>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</si>
  <si>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</si>
  <si>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</si>
  <si>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</si>
  <si>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</si>
  <si>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</si>
  <si>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</si>
  <si>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</si>
  <si>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</si>
  <si>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</si>
  <si>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</si>
  <si>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</si>
  <si>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</si>
  <si>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</si>
  <si>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</si>
  <si>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</si>
  <si>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</si>
  <si>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</si>
  <si>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</si>
  <si>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</si>
  <si>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</si>
  <si>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</si>
  <si>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</si>
  <si>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</si>
  <si>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</si>
  <si>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</si>
  <si>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</si>
  <si>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</si>
  <si>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</si>
  <si>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</si>
  <si>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</si>
  <si>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</si>
  <si>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</si>
  <si>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</si>
  <si>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</si>
  <si>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</si>
  <si>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</si>
  <si>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</si>
  <si>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</si>
  <si>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</si>
  <si>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</si>
  <si>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</si>
  <si>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</si>
  <si>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</si>
  <si>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</si>
  <si>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</si>
  <si>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</si>
  <si>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</si>
  <si>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</si>
  <si>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</si>
  <si>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</si>
  <si>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</si>
  <si>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</si>
  <si>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</si>
  <si>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</si>
  <si>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</si>
  <si>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</si>
  <si>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</si>
  <si>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</si>
  <si>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</si>
  <si>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</si>
  <si>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</si>
  <si>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</si>
  <si>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</si>
  <si>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</si>
  <si>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</si>
  <si>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</si>
  <si>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</si>
  <si>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</si>
  <si>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</si>
  <si>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</si>
  <si>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</si>
  <si>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</si>
  <si>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</si>
  <si>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</si>
  <si>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</si>
  <si>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</si>
  <si>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</si>
  <si>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</si>
  <si>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</si>
  <si>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</si>
  <si>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</si>
  <si>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</si>
  <si>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"01" июня 2023 г.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</si>
  <si>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</si>
  <si>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</si>
  <si>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</si>
  <si>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</si>
  <si>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</si>
  <si>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</si>
  <si>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</si>
  <si>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</si>
  <si>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</si>
  <si>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</si>
  <si>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</si>
  <si>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</si>
  <si>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</si>
  <si>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</si>
  <si>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</si>
  <si>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</si>
  <si>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</si>
  <si>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</si>
  <si>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</si>
  <si>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</si>
  <si>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</si>
  <si>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</si>
  <si>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</si>
  <si>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</si>
  <si>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</si>
  <si>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</si>
  <si>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</si>
  <si>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</si>
  <si>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</si>
  <si>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</si>
  <si>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</si>
  <si>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</si>
  <si>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</si>
  <si>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</si>
  <si>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</si>
  <si>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</si>
  <si>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</si>
  <si>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</si>
  <si>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</si>
  <si>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</si>
  <si>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</si>
  <si>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</si>
  <si>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</si>
  <si>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</si>
  <si>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</si>
  <si>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</si>
  <si>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</si>
  <si>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</si>
  <si>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</si>
  <si>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</si>
  <si>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</si>
  <si>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</si>
  <si>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</si>
  <si>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</si>
  <si>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</si>
  <si>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</si>
  <si>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</si>
  <si>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</si>
  <si>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</si>
  <si>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</si>
  <si>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</si>
  <si>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</si>
  <si>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</si>
  <si>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</si>
  <si>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</si>
  <si>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</si>
  <si>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</si>
  <si>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</si>
  <si>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</si>
  <si>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</si>
  <si>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</si>
  <si>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</si>
  <si>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</si>
  <si>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</si>
  <si>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</si>
  <si>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</si>
  <si>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</si>
  <si>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</si>
  <si>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</si>
  <si>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</si>
  <si>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</si>
  <si>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</si>
  <si>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</si>
  <si>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</si>
  <si>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</si>
  <si>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</si>
  <si>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</si>
  <si>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</si>
  <si>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</si>
  <si>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</si>
  <si>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</si>
  <si>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</si>
  <si>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</si>
  <si>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</si>
  <si>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</si>
  <si>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</si>
  <si>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</si>
  <si>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</si>
  <si>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</si>
  <si>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</si>
  <si>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</si>
  <si>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</si>
  <si>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</si>
  <si>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</si>
  <si>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</si>
  <si>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</si>
  <si>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</si>
  <si>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</si>
  <si>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</si>
  <si>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</si>
  <si>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</si>
  <si>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</si>
  <si>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</si>
  <si>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</si>
  <si>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</si>
  <si>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</si>
  <si>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</si>
  <si>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</si>
  <si>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</si>
  <si>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</si>
  <si>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</si>
  <si>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</si>
  <si>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</si>
  <si>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</si>
  <si>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</si>
  <si>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</si>
  <si>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</si>
  <si>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</si>
  <si>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</si>
  <si>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</si>
  <si>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</si>
  <si>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</si>
  <si>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</si>
  <si>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</si>
  <si>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</si>
  <si>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</si>
  <si>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</si>
  <si>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</si>
  <si>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</si>
  <si>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</si>
  <si>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</si>
  <si>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</si>
  <si>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</si>
  <si>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</si>
  <si>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</si>
  <si>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</si>
  <si>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</si>
  <si>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</si>
  <si>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</si>
  <si>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</si>
  <si>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</si>
  <si>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</si>
  <si>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</si>
  <si>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</si>
  <si>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</si>
  <si>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</si>
  <si>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</si>
  <si>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</si>
  <si>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</si>
  <si>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</si>
  <si>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</si>
  <si>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</si>
  <si>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</si>
  <si>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</si>
  <si>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</si>
  <si>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</si>
  <si>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</si>
  <si>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</si>
  <si>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</si>
  <si>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</si>
  <si>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</si>
  <si>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</si>
  <si>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</si>
  <si>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</si>
  <si>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</si>
  <si>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</si>
  <si>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</si>
  <si>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</si>
  <si>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</si>
  <si>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</si>
  <si>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</si>
  <si>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</si>
  <si>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</si>
  <si>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</si>
  <si>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</si>
  <si>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</si>
  <si>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</si>
  <si>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</si>
  <si>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</si>
  <si>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</si>
  <si>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t xml:space="preserve">   из них: возврат в бюджет средств субсидии</t>
  </si>
  <si>
    <t>4010</t>
  </si>
  <si>
    <t>610</t>
  </si>
  <si>
    <t>от "30" июня 2023г.</t>
  </si>
  <si>
    <t>30.06.2023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</si>
  <si>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</si>
  <si>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</si>
  <si>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</si>
  <si>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</si>
  <si>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</si>
  <si>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</si>
  <si>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</si>
  <si>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</si>
  <si>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</si>
  <si>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</si>
  <si>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</si>
  <si>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</si>
  <si>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</si>
  <si>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</si>
  <si>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</si>
  <si>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</si>
  <si>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</si>
  <si>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</si>
  <si>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</si>
  <si>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</si>
  <si>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</si>
  <si>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</si>
  <si>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</si>
  <si>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</si>
  <si>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</si>
  <si>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</si>
  <si>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</si>
  <si>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</si>
  <si>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</si>
  <si>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</si>
  <si>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</si>
  <si>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</si>
  <si>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</si>
  <si>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</si>
  <si>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</si>
  <si>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</si>
  <si>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</si>
  <si>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</si>
  <si>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</si>
  <si>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</si>
  <si>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</si>
  <si>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</si>
  <si>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</si>
  <si>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</si>
  <si>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</si>
  <si>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</si>
  <si>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</si>
  <si>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</si>
  <si>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</si>
  <si>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</si>
  <si>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</si>
  <si>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</si>
  <si>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>июня</t>
  </si>
  <si>
    <t xml:space="preserve"> г.</t>
  </si>
  <si>
    <t>Серийный номер сертификата:336B78E4A7C4AE86E03FC7F713FD4B54</t>
  </si>
  <si>
    <t>Субъект сертификата:ФРОЛОВА МАРГАРИТА АЛЕКСЕЕВНА</t>
  </si>
  <si>
    <t>СОГЛАСОВАНО</t>
  </si>
  <si>
    <t>Действителен с:24.05.2022 14:57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</si>
  <si>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</si>
  <si>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Действителен по:17.08.2023 14:57</t>
  </si>
  <si>
    <t>(наименование должности уполномоченного лица органа-учредителя)</t>
  </si>
  <si>
    <t>М. А. Фролова</t>
  </si>
  <si>
    <t>30</t>
  </si>
  <si>
    <t>Прочие поступления, всего</t>
  </si>
  <si>
    <t>1980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</si>
</sst>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center" vertical="top"/>
    </xf>
    <xf numFmtId="49" fontId="25" fillId="0" borderId="19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20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2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23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25" fillId="0" borderId="13" xfId="0" applyNumberFormat="1" applyFont="1" applyFill="1" applyBorder="1" applyAlignment="1">
      <alignment horizontal="left" wrapText="1" indent="2"/>
    </xf>
    <xf numFmtId="49" fontId="25" fillId="0" borderId="17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left"/>
    </xf>
    <xf numFmtId="0" fontId="20" fillId="0" borderId="28" xfId="0" applyNumberFormat="1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 vertical="top"/>
    </xf>
    <xf numFmtId="0" fontId="20" fillId="0" borderId="3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31" xfId="0" applyNumberFormat="1" applyFont="1" applyFill="1" applyBorder="1" applyAlignment="1">
      <alignment horizontal="left"/>
    </xf>
    <xf numFmtId="0" fontId="25" fillId="0" borderId="32" xfId="0" applyNumberFormat="1" applyFont="1" applyFill="1" applyBorder="1" applyAlignment="1">
      <alignment horizontal="left"/>
    </xf>
    <xf numFmtId="0" fontId="25" fillId="0" borderId="33" xfId="0" applyNumberFormat="1" applyFont="1" applyFill="1" applyBorder="1" applyAlignment="1">
      <alignment horizontal="left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49" fontId="22" fillId="33" borderId="36" xfId="0" applyNumberFormat="1" applyFont="1" applyFill="1" applyBorder="1" applyAlignment="1">
      <alignment horizontal="center" wrapText="1"/>
    </xf>
    <xf numFmtId="49" fontId="22" fillId="33" borderId="36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9" fontId="25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49" fontId="20" fillId="0" borderId="36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5" fillId="0" borderId="39" xfId="0" applyNumberFormat="1" applyFont="1" applyFill="1" applyBorder="1" applyAlignment="1">
      <alignment horizontal="center" vertical="top"/>
    </xf>
    <xf numFmtId="0" fontId="25" fillId="0" borderId="37" xfId="0" applyNumberFormat="1" applyFont="1" applyFill="1" applyBorder="1" applyAlignment="1">
      <alignment horizontal="center" vertical="top"/>
    </xf>
    <xf numFmtId="0" fontId="25" fillId="0" borderId="40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wrapText="1"/>
    </xf>
    <xf numFmtId="0" fontId="20" fillId="0" borderId="36" xfId="0" applyNumberFormat="1" applyFont="1" applyFill="1" applyBorder="1" applyAlignment="1">
      <alignment horizontal="center" wrapText="1"/>
    </xf>
    <xf numFmtId="0" fontId="20" fillId="0" borderId="42" xfId="0" applyNumberFormat="1" applyFont="1" applyFill="1" applyBorder="1" applyAlignment="1">
      <alignment horizontal="center" wrapText="1"/>
    </xf>
    <xf numFmtId="0" fontId="28" fillId="0" borderId="36" xfId="0" applyNumberFormat="1" applyFont="1" applyFill="1" applyBorder="1" applyAlignment="1">
      <alignment horizontal="center" wrapText="1"/>
    </xf>
    <xf numFmtId="49" fontId="28" fillId="0" borderId="36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23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45" xfId="0" applyNumberFormat="1" applyFont="1" applyFill="1" applyBorder="1" applyAlignment="1">
      <alignment horizontal="center" vertical="top"/>
    </xf>
    <xf numFmtId="49" fontId="25" fillId="0" borderId="46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4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49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9" fillId="33" borderId="37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" fontId="17" fillId="33" borderId="17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4" fontId="17" fillId="33" borderId="47" xfId="0" applyNumberFormat="1" applyFont="1" applyFill="1" applyBorder="1" applyAlignment="1">
      <alignment horizontal="center" vertical="center" wrapText="1"/>
    </xf>
    <xf numFmtId="4" fontId="17" fillId="33" borderId="18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49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47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8" xfId="0" applyNumberFormat="1" applyFill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49" xfId="0" applyNumberForma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7" xfId="0" applyFont="1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49" xfId="0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1"/>
  <sheetViews>
    <sheetView tabSelected="1" zoomScalePageLayoutView="0" workbookViewId="0" topLeftCell="A1">
      <selection activeCell="A131" sqref="A131"/>
    </sheetView>
  </sheetViews>
  <sheetFormatPr defaultColWidth="9.00390625" defaultRowHeight="12.75"/>
  <cols>
    <col min="1" max="1" width="60.75390625" style="106" customWidth="1"/>
    <col min="2" max="2" width="8.75390625" style="106" customWidth="1"/>
    <col min="3" max="3" width="11.75390625" style="106" customWidth="1"/>
    <col min="4" max="6" width="10.75390625" style="106" customWidth="1"/>
    <col min="7" max="11" width="0" style="106" hidden="1" customWidth="1"/>
    <col min="12" max="15" width="12.75390625" style="106" customWidth="1"/>
    <col min="16" max="16" width="11.75390625" style="106" hidden="1" customWidth="1"/>
    <col min="17" max="16384" width="9.125" style="106" customWidth="1"/>
  </cols>
  <sheetData>
    <row r="1" spans="1:15" ht="15.75" customHeight="1">
      <c r="A1" s="105" t="s">
        <v>274</v>
      </c>
      <c r="M1" s="194" t="s">
        <v>275</v>
      </c>
      <c r="N1" s="194"/>
      <c r="O1" s="194"/>
    </row>
    <row r="2" spans="1:15" ht="15">
      <c r="A2" s="107" t="s">
        <v>276</v>
      </c>
      <c r="M2" s="195" t="s">
        <v>277</v>
      </c>
      <c r="N2" s="195"/>
      <c r="O2" s="195"/>
    </row>
    <row r="3" spans="1:15" ht="15" customHeight="1">
      <c r="A3" s="107" t="s">
        <v>278</v>
      </c>
      <c r="M3" s="188" t="s">
        <v>279</v>
      </c>
      <c r="N3" s="188"/>
      <c r="O3" s="188"/>
    </row>
    <row r="4" spans="1:15" ht="41.25" customHeight="1">
      <c r="A4" s="107" t="s">
        <v>280</v>
      </c>
      <c r="M4" s="196" t="s">
        <v>281</v>
      </c>
      <c r="N4" s="196"/>
      <c r="O4" s="196"/>
    </row>
    <row r="5" spans="1:15" ht="12.75" customHeight="1">
      <c r="A5" s="107" t="s">
        <v>282</v>
      </c>
      <c r="M5" s="188" t="s">
        <v>283</v>
      </c>
      <c r="N5" s="188"/>
      <c r="O5" s="188"/>
    </row>
    <row r="6" spans="13:15" ht="15" customHeight="1">
      <c r="M6" s="195" t="s">
        <v>284</v>
      </c>
      <c r="N6" s="195"/>
      <c r="O6" s="195"/>
    </row>
    <row r="7" spans="13:15" s="108" customFormat="1" ht="11.25" customHeight="1">
      <c r="M7" s="109" t="s">
        <v>285</v>
      </c>
      <c r="N7" s="188" t="s">
        <v>286</v>
      </c>
      <c r="O7" s="188"/>
    </row>
    <row r="8" spans="13:15" ht="15">
      <c r="M8" s="189" t="s">
        <v>287</v>
      </c>
      <c r="N8" s="189"/>
      <c r="O8" s="189"/>
    </row>
    <row r="10" spans="1:15" ht="15.75">
      <c r="A10" s="190" t="s">
        <v>288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10"/>
    </row>
    <row r="11" spans="1:15" ht="15.75">
      <c r="A11" s="190" t="s">
        <v>289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 t="s">
        <v>290</v>
      </c>
    </row>
    <row r="12" spans="1:15" ht="15.75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92"/>
    </row>
    <row r="13" spans="1:15" ht="12.75" customHeight="1">
      <c r="A13" s="111"/>
      <c r="B13" s="193" t="s">
        <v>481</v>
      </c>
      <c r="C13" s="193"/>
      <c r="D13" s="193"/>
      <c r="E13" s="193"/>
      <c r="F13" s="193"/>
      <c r="G13" s="193"/>
      <c r="H13" s="193"/>
      <c r="I13" s="111"/>
      <c r="J13" s="111"/>
      <c r="K13" s="111"/>
      <c r="L13" s="111"/>
      <c r="M13" s="111"/>
      <c r="N13" s="112" t="s">
        <v>291</v>
      </c>
      <c r="O13" s="113" t="s">
        <v>482</v>
      </c>
    </row>
    <row r="14" spans="1:15" ht="15.75">
      <c r="A14" s="114" t="s">
        <v>292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 t="s">
        <v>293</v>
      </c>
      <c r="O14" s="115" t="s">
        <v>294</v>
      </c>
    </row>
    <row r="15" spans="1:15" ht="37.5" customHeight="1">
      <c r="A15" s="114" t="s">
        <v>295</v>
      </c>
      <c r="B15" s="182" t="s">
        <v>296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11"/>
      <c r="N15" s="112" t="s">
        <v>297</v>
      </c>
      <c r="O15" s="115" t="s">
        <v>298</v>
      </c>
    </row>
    <row r="16" spans="1:15" ht="15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 t="s">
        <v>293</v>
      </c>
      <c r="O16" s="115" t="s">
        <v>299</v>
      </c>
    </row>
    <row r="17" spans="1:15" ht="15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 t="s">
        <v>300</v>
      </c>
      <c r="O17" s="115" t="s">
        <v>301</v>
      </c>
    </row>
    <row r="18" spans="1:15" ht="35.25" customHeight="1">
      <c r="A18" s="114" t="s">
        <v>302</v>
      </c>
      <c r="B18" s="183" t="s">
        <v>303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11"/>
      <c r="N18" s="112" t="s">
        <v>304</v>
      </c>
      <c r="O18" s="115" t="s">
        <v>305</v>
      </c>
    </row>
    <row r="19" spans="1:15" ht="16.5" thickBot="1">
      <c r="A19" s="114" t="s">
        <v>306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 t="s">
        <v>307</v>
      </c>
      <c r="O19" s="116" t="s">
        <v>308</v>
      </c>
    </row>
    <row r="20" spans="1:15" ht="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2" spans="1:15" ht="12.75">
      <c r="A22" s="184" t="s">
        <v>309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4" spans="1:15" ht="12.75" customHeight="1">
      <c r="A24" s="185" t="s">
        <v>35</v>
      </c>
      <c r="B24" s="174" t="s">
        <v>310</v>
      </c>
      <c r="C24" s="174" t="s">
        <v>311</v>
      </c>
      <c r="D24" s="174" t="s">
        <v>312</v>
      </c>
      <c r="E24" s="174" t="s">
        <v>313</v>
      </c>
      <c r="F24" s="174" t="s">
        <v>314</v>
      </c>
      <c r="G24" s="174" t="s">
        <v>315</v>
      </c>
      <c r="H24" s="174" t="s">
        <v>316</v>
      </c>
      <c r="I24" s="174" t="s">
        <v>317</v>
      </c>
      <c r="J24" s="174" t="s">
        <v>318</v>
      </c>
      <c r="K24" s="174" t="s">
        <v>319</v>
      </c>
      <c r="L24" s="177" t="s">
        <v>320</v>
      </c>
      <c r="M24" s="178"/>
      <c r="N24" s="178"/>
      <c r="O24" s="179"/>
    </row>
    <row r="25" spans="1:15" ht="21.75" customHeight="1">
      <c r="A25" s="186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17" t="s">
        <v>321</v>
      </c>
      <c r="M25" s="117" t="s">
        <v>322</v>
      </c>
      <c r="N25" s="117" t="s">
        <v>323</v>
      </c>
      <c r="O25" s="180" t="s">
        <v>324</v>
      </c>
    </row>
    <row r="26" spans="1:15" ht="33.75" customHeight="1">
      <c r="A26" s="187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18" t="s">
        <v>325</v>
      </c>
      <c r="M26" s="118" t="s">
        <v>326</v>
      </c>
      <c r="N26" s="118" t="s">
        <v>327</v>
      </c>
      <c r="O26" s="181"/>
    </row>
    <row r="27" spans="1:15" ht="13.5" thickBot="1">
      <c r="A27" s="119" t="s">
        <v>7</v>
      </c>
      <c r="B27" s="120" t="s">
        <v>8</v>
      </c>
      <c r="C27" s="120" t="s">
        <v>9</v>
      </c>
      <c r="D27" s="120" t="s">
        <v>10</v>
      </c>
      <c r="E27" s="120" t="s">
        <v>11</v>
      </c>
      <c r="F27" s="120" t="s">
        <v>14</v>
      </c>
      <c r="G27" s="120" t="s">
        <v>14</v>
      </c>
      <c r="H27" s="120" t="s">
        <v>14</v>
      </c>
      <c r="I27" s="120" t="s">
        <v>14</v>
      </c>
      <c r="J27" s="120" t="s">
        <v>14</v>
      </c>
      <c r="K27" s="120" t="s">
        <v>14</v>
      </c>
      <c r="L27" s="120" t="s">
        <v>69</v>
      </c>
      <c r="M27" s="120" t="s">
        <v>70</v>
      </c>
      <c r="N27" s="120" t="s">
        <v>103</v>
      </c>
      <c r="O27" s="121" t="s">
        <v>328</v>
      </c>
    </row>
    <row r="28" spans="1:15" ht="12.75">
      <c r="A28" s="122" t="s">
        <v>329</v>
      </c>
      <c r="B28" s="123" t="s">
        <v>330</v>
      </c>
      <c r="C28" s="124" t="s">
        <v>331</v>
      </c>
      <c r="D28" s="124" t="s">
        <v>331</v>
      </c>
      <c r="E28" s="124" t="s">
        <v>331</v>
      </c>
      <c r="F28" s="124" t="s">
        <v>331</v>
      </c>
      <c r="G28" s="124" t="s">
        <v>331</v>
      </c>
      <c r="H28" s="124" t="s">
        <v>331</v>
      </c>
      <c r="I28" s="124" t="s">
        <v>331</v>
      </c>
      <c r="J28" s="124" t="s">
        <v>331</v>
      </c>
      <c r="K28" s="124" t="s">
        <v>331</v>
      </c>
      <c r="L28" s="125">
        <v>2848863.9</v>
      </c>
      <c r="M28" s="125"/>
      <c r="N28" s="125"/>
      <c r="O28" s="126"/>
    </row>
    <row r="29" spans="1:15" ht="12.75">
      <c r="A29" s="122" t="s">
        <v>332</v>
      </c>
      <c r="B29" s="127" t="s">
        <v>333</v>
      </c>
      <c r="C29" s="128" t="s">
        <v>331</v>
      </c>
      <c r="D29" s="128" t="s">
        <v>331</v>
      </c>
      <c r="E29" s="128" t="s">
        <v>331</v>
      </c>
      <c r="F29" s="128" t="s">
        <v>331</v>
      </c>
      <c r="G29" s="128" t="s">
        <v>331</v>
      </c>
      <c r="H29" s="128" t="s">
        <v>331</v>
      </c>
      <c r="I29" s="128" t="s">
        <v>331</v>
      </c>
      <c r="J29" s="128" t="s">
        <v>331</v>
      </c>
      <c r="K29" s="128" t="s">
        <v>331</v>
      </c>
      <c r="L29" s="129"/>
      <c r="M29" s="129"/>
      <c r="N29" s="129"/>
      <c r="O29" s="130"/>
    </row>
    <row r="30" spans="1:15" ht="33.75">
      <c r="A30" s="131" t="s">
        <v>334</v>
      </c>
      <c r="B30" s="132" t="s">
        <v>335</v>
      </c>
      <c r="C30" s="133" t="s">
        <v>336</v>
      </c>
      <c r="D30" s="134" t="s">
        <v>336</v>
      </c>
      <c r="E30" s="134" t="s">
        <v>337</v>
      </c>
      <c r="F30" s="134" t="s">
        <v>338</v>
      </c>
      <c r="G30" s="134" t="s">
        <v>339</v>
      </c>
      <c r="H30" s="134" t="s">
        <v>336</v>
      </c>
      <c r="I30" s="134" t="s">
        <v>336</v>
      </c>
      <c r="J30" s="134" t="s">
        <v>340</v>
      </c>
      <c r="K30" s="134" t="s">
        <v>341</v>
      </c>
      <c r="L30" s="129">
        <v>172179107.08</v>
      </c>
      <c r="M30" s="129">
        <v>164708647.08</v>
      </c>
      <c r="N30" s="129">
        <v>164708647.08</v>
      </c>
      <c r="O30" s="130"/>
    </row>
    <row r="31" spans="1:15" ht="33.75">
      <c r="A31" s="135" t="s">
        <v>342</v>
      </c>
      <c r="B31" s="136" t="s">
        <v>343</v>
      </c>
      <c r="C31" s="134" t="s">
        <v>344</v>
      </c>
      <c r="D31" s="134" t="s">
        <v>336</v>
      </c>
      <c r="E31" s="134" t="s">
        <v>337</v>
      </c>
      <c r="F31" s="134" t="s">
        <v>338</v>
      </c>
      <c r="G31" s="134" t="s">
        <v>339</v>
      </c>
      <c r="H31" s="134" t="s">
        <v>336</v>
      </c>
      <c r="I31" s="134" t="s">
        <v>344</v>
      </c>
      <c r="J31" s="134" t="s">
        <v>340</v>
      </c>
      <c r="K31" s="134" t="s">
        <v>341</v>
      </c>
      <c r="L31" s="137">
        <v>249547.08</v>
      </c>
      <c r="M31" s="137">
        <v>181547.08</v>
      </c>
      <c r="N31" s="137">
        <v>181547.08</v>
      </c>
      <c r="O31" s="130"/>
    </row>
    <row r="32" spans="1:15" ht="33.75">
      <c r="A32" s="135" t="s">
        <v>345</v>
      </c>
      <c r="B32" s="136" t="s">
        <v>346</v>
      </c>
      <c r="C32" s="134" t="s">
        <v>344</v>
      </c>
      <c r="D32" s="134" t="s">
        <v>347</v>
      </c>
      <c r="E32" s="134" t="s">
        <v>337</v>
      </c>
      <c r="F32" s="134" t="s">
        <v>348</v>
      </c>
      <c r="G32" s="134" t="s">
        <v>8</v>
      </c>
      <c r="H32" s="134" t="s">
        <v>347</v>
      </c>
      <c r="I32" s="134" t="s">
        <v>344</v>
      </c>
      <c r="J32" s="134" t="s">
        <v>340</v>
      </c>
      <c r="K32" s="134" t="s">
        <v>341</v>
      </c>
      <c r="L32" s="137">
        <v>249547.08</v>
      </c>
      <c r="M32" s="137">
        <v>181547.08</v>
      </c>
      <c r="N32" s="137">
        <v>181547.08</v>
      </c>
      <c r="O32" s="130"/>
    </row>
    <row r="33" spans="1:15" ht="33.75">
      <c r="A33" s="135" t="s">
        <v>349</v>
      </c>
      <c r="B33" s="136" t="s">
        <v>350</v>
      </c>
      <c r="C33" s="134" t="s">
        <v>351</v>
      </c>
      <c r="D33" s="134" t="s">
        <v>336</v>
      </c>
      <c r="E33" s="134" t="s">
        <v>337</v>
      </c>
      <c r="F33" s="134" t="s">
        <v>338</v>
      </c>
      <c r="G33" s="134" t="s">
        <v>339</v>
      </c>
      <c r="H33" s="134" t="s">
        <v>336</v>
      </c>
      <c r="I33" s="134" t="s">
        <v>351</v>
      </c>
      <c r="J33" s="134" t="s">
        <v>340</v>
      </c>
      <c r="K33" s="134" t="s">
        <v>341</v>
      </c>
      <c r="L33" s="137">
        <v>164387060</v>
      </c>
      <c r="M33" s="137">
        <v>159747100</v>
      </c>
      <c r="N33" s="137">
        <v>159747100</v>
      </c>
      <c r="O33" s="130"/>
    </row>
    <row r="34" spans="1:15" ht="33.75">
      <c r="A34" s="135" t="s">
        <v>352</v>
      </c>
      <c r="B34" s="136"/>
      <c r="C34" s="134" t="s">
        <v>351</v>
      </c>
      <c r="D34" s="134" t="s">
        <v>353</v>
      </c>
      <c r="E34" s="134" t="s">
        <v>337</v>
      </c>
      <c r="F34" s="134" t="s">
        <v>354</v>
      </c>
      <c r="G34" s="134" t="s">
        <v>8</v>
      </c>
      <c r="H34" s="134" t="s">
        <v>353</v>
      </c>
      <c r="I34" s="134" t="s">
        <v>351</v>
      </c>
      <c r="J34" s="134" t="s">
        <v>340</v>
      </c>
      <c r="K34" s="134" t="s">
        <v>341</v>
      </c>
      <c r="L34" s="137">
        <v>13000000</v>
      </c>
      <c r="M34" s="137">
        <v>14000000</v>
      </c>
      <c r="N34" s="137">
        <v>14000000</v>
      </c>
      <c r="O34" s="130"/>
    </row>
    <row r="35" spans="1:15" ht="33.75">
      <c r="A35" s="135" t="s">
        <v>355</v>
      </c>
      <c r="B35" s="136"/>
      <c r="C35" s="134" t="s">
        <v>351</v>
      </c>
      <c r="D35" s="134" t="s">
        <v>356</v>
      </c>
      <c r="E35" s="134" t="s">
        <v>337</v>
      </c>
      <c r="F35" s="134" t="s">
        <v>357</v>
      </c>
      <c r="G35" s="134" t="s">
        <v>8</v>
      </c>
      <c r="H35" s="134" t="s">
        <v>356</v>
      </c>
      <c r="I35" s="134" t="s">
        <v>351</v>
      </c>
      <c r="J35" s="134" t="s">
        <v>340</v>
      </c>
      <c r="K35" s="134" t="s">
        <v>341</v>
      </c>
      <c r="L35" s="137">
        <v>260000</v>
      </c>
      <c r="M35" s="137">
        <v>260000</v>
      </c>
      <c r="N35" s="137">
        <v>260000</v>
      </c>
      <c r="O35" s="130"/>
    </row>
    <row r="36" spans="1:15" ht="33.75">
      <c r="A36" s="135" t="s">
        <v>358</v>
      </c>
      <c r="B36" s="136" t="s">
        <v>359</v>
      </c>
      <c r="C36" s="134" t="s">
        <v>351</v>
      </c>
      <c r="D36" s="134" t="s">
        <v>353</v>
      </c>
      <c r="E36" s="134" t="s">
        <v>337</v>
      </c>
      <c r="F36" s="134" t="s">
        <v>338</v>
      </c>
      <c r="G36" s="134" t="s">
        <v>10</v>
      </c>
      <c r="H36" s="134" t="s">
        <v>353</v>
      </c>
      <c r="I36" s="134" t="s">
        <v>351</v>
      </c>
      <c r="J36" s="134" t="s">
        <v>340</v>
      </c>
      <c r="K36" s="134" t="s">
        <v>341</v>
      </c>
      <c r="L36" s="137">
        <v>151127060</v>
      </c>
      <c r="M36" s="137">
        <v>145487100</v>
      </c>
      <c r="N36" s="137">
        <v>145487100</v>
      </c>
      <c r="O36" s="130"/>
    </row>
    <row r="37" spans="1:15" ht="33.75">
      <c r="A37" s="135" t="s">
        <v>360</v>
      </c>
      <c r="B37" s="136" t="s">
        <v>359</v>
      </c>
      <c r="C37" s="134" t="s">
        <v>351</v>
      </c>
      <c r="D37" s="134" t="s">
        <v>353</v>
      </c>
      <c r="E37" s="134" t="s">
        <v>361</v>
      </c>
      <c r="F37" s="134" t="s">
        <v>362</v>
      </c>
      <c r="G37" s="134" t="s">
        <v>10</v>
      </c>
      <c r="H37" s="134" t="s">
        <v>353</v>
      </c>
      <c r="I37" s="134" t="s">
        <v>351</v>
      </c>
      <c r="J37" s="134" t="s">
        <v>340</v>
      </c>
      <c r="K37" s="134" t="s">
        <v>341</v>
      </c>
      <c r="L37" s="137">
        <v>39378100</v>
      </c>
      <c r="M37" s="137">
        <v>39378100</v>
      </c>
      <c r="N37" s="137">
        <v>39378100</v>
      </c>
      <c r="O37" s="130"/>
    </row>
    <row r="38" spans="1:15" ht="33.75">
      <c r="A38" s="135" t="s">
        <v>360</v>
      </c>
      <c r="B38" s="136" t="s">
        <v>359</v>
      </c>
      <c r="C38" s="134" t="s">
        <v>351</v>
      </c>
      <c r="D38" s="134" t="s">
        <v>353</v>
      </c>
      <c r="E38" s="134" t="s">
        <v>363</v>
      </c>
      <c r="F38" s="134" t="s">
        <v>364</v>
      </c>
      <c r="G38" s="134" t="s">
        <v>10</v>
      </c>
      <c r="H38" s="134" t="s">
        <v>353</v>
      </c>
      <c r="I38" s="134" t="s">
        <v>351</v>
      </c>
      <c r="J38" s="134" t="s">
        <v>340</v>
      </c>
      <c r="K38" s="134" t="s">
        <v>341</v>
      </c>
      <c r="L38" s="137">
        <v>81127960</v>
      </c>
      <c r="M38" s="137">
        <v>77019000</v>
      </c>
      <c r="N38" s="137">
        <v>77019000</v>
      </c>
      <c r="O38" s="130"/>
    </row>
    <row r="39" spans="1:15" ht="33.75">
      <c r="A39" s="135" t="s">
        <v>360</v>
      </c>
      <c r="B39" s="136" t="s">
        <v>359</v>
      </c>
      <c r="C39" s="134" t="s">
        <v>351</v>
      </c>
      <c r="D39" s="134" t="s">
        <v>353</v>
      </c>
      <c r="E39" s="134" t="s">
        <v>365</v>
      </c>
      <c r="F39" s="134" t="s">
        <v>364</v>
      </c>
      <c r="G39" s="134" t="s">
        <v>10</v>
      </c>
      <c r="H39" s="134" t="s">
        <v>353</v>
      </c>
      <c r="I39" s="134" t="s">
        <v>351</v>
      </c>
      <c r="J39" s="134" t="s">
        <v>340</v>
      </c>
      <c r="K39" s="134" t="s">
        <v>341</v>
      </c>
      <c r="L39" s="137">
        <v>30621000</v>
      </c>
      <c r="M39" s="137">
        <v>29090000</v>
      </c>
      <c r="N39" s="137">
        <v>29090000</v>
      </c>
      <c r="O39" s="130"/>
    </row>
    <row r="40" spans="1:15" ht="33.75">
      <c r="A40" s="135" t="s">
        <v>366</v>
      </c>
      <c r="B40" s="136" t="s">
        <v>367</v>
      </c>
      <c r="C40" s="134" t="s">
        <v>368</v>
      </c>
      <c r="D40" s="134" t="s">
        <v>336</v>
      </c>
      <c r="E40" s="134" t="s">
        <v>337</v>
      </c>
      <c r="F40" s="134" t="s">
        <v>338</v>
      </c>
      <c r="G40" s="134" t="s">
        <v>339</v>
      </c>
      <c r="H40" s="134" t="s">
        <v>336</v>
      </c>
      <c r="I40" s="134" t="s">
        <v>368</v>
      </c>
      <c r="J40" s="134" t="s">
        <v>340</v>
      </c>
      <c r="K40" s="134" t="s">
        <v>341</v>
      </c>
      <c r="L40" s="137">
        <v>7542500</v>
      </c>
      <c r="M40" s="137">
        <v>4780000</v>
      </c>
      <c r="N40" s="137">
        <v>4780000</v>
      </c>
      <c r="O40" s="130"/>
    </row>
    <row r="41" spans="1:15" ht="33.75">
      <c r="A41" s="135" t="s">
        <v>369</v>
      </c>
      <c r="B41" s="136" t="s">
        <v>370</v>
      </c>
      <c r="C41" s="134" t="s">
        <v>368</v>
      </c>
      <c r="D41" s="134" t="s">
        <v>371</v>
      </c>
      <c r="E41" s="134" t="s">
        <v>337</v>
      </c>
      <c r="F41" s="134" t="s">
        <v>338</v>
      </c>
      <c r="G41" s="134" t="s">
        <v>11</v>
      </c>
      <c r="H41" s="134" t="s">
        <v>371</v>
      </c>
      <c r="I41" s="134" t="s">
        <v>368</v>
      </c>
      <c r="J41" s="134" t="s">
        <v>340</v>
      </c>
      <c r="K41" s="134" t="s">
        <v>341</v>
      </c>
      <c r="L41" s="137">
        <v>7542500</v>
      </c>
      <c r="M41" s="137">
        <v>4780000</v>
      </c>
      <c r="N41" s="137">
        <v>4780000</v>
      </c>
      <c r="O41" s="130"/>
    </row>
    <row r="42" spans="1:15" ht="22.5">
      <c r="A42" s="135" t="s">
        <v>372</v>
      </c>
      <c r="B42" s="136" t="s">
        <v>370</v>
      </c>
      <c r="C42" s="134" t="s">
        <v>368</v>
      </c>
      <c r="D42" s="134" t="s">
        <v>371</v>
      </c>
      <c r="E42" s="134" t="s">
        <v>373</v>
      </c>
      <c r="F42" s="134" t="s">
        <v>338</v>
      </c>
      <c r="G42" s="134" t="s">
        <v>11</v>
      </c>
      <c r="H42" s="134" t="s">
        <v>371</v>
      </c>
      <c r="I42" s="134" t="s">
        <v>368</v>
      </c>
      <c r="J42" s="134" t="s">
        <v>340</v>
      </c>
      <c r="K42" s="134" t="s">
        <v>341</v>
      </c>
      <c r="L42" s="137">
        <v>2200000</v>
      </c>
      <c r="M42" s="137"/>
      <c r="N42" s="137"/>
      <c r="O42" s="130"/>
    </row>
    <row r="43" spans="1:15" ht="22.5">
      <c r="A43" s="135" t="s">
        <v>372</v>
      </c>
      <c r="B43" s="136" t="s">
        <v>370</v>
      </c>
      <c r="C43" s="134" t="s">
        <v>368</v>
      </c>
      <c r="D43" s="134" t="s">
        <v>371</v>
      </c>
      <c r="E43" s="134" t="s">
        <v>374</v>
      </c>
      <c r="F43" s="134" t="s">
        <v>338</v>
      </c>
      <c r="G43" s="134" t="s">
        <v>11</v>
      </c>
      <c r="H43" s="134" t="s">
        <v>371</v>
      </c>
      <c r="I43" s="134" t="s">
        <v>368</v>
      </c>
      <c r="J43" s="134" t="s">
        <v>340</v>
      </c>
      <c r="K43" s="134" t="s">
        <v>341</v>
      </c>
      <c r="L43" s="137">
        <v>53524.38</v>
      </c>
      <c r="M43" s="137"/>
      <c r="N43" s="137"/>
      <c r="O43" s="130"/>
    </row>
    <row r="44" spans="1:15" ht="22.5">
      <c r="A44" s="135" t="s">
        <v>372</v>
      </c>
      <c r="B44" s="136" t="s">
        <v>370</v>
      </c>
      <c r="C44" s="134" t="s">
        <v>368</v>
      </c>
      <c r="D44" s="134" t="s">
        <v>375</v>
      </c>
      <c r="E44" s="134" t="s">
        <v>374</v>
      </c>
      <c r="F44" s="134" t="s">
        <v>338</v>
      </c>
      <c r="G44" s="134" t="s">
        <v>11</v>
      </c>
      <c r="H44" s="134" t="s">
        <v>375</v>
      </c>
      <c r="I44" s="134" t="s">
        <v>368</v>
      </c>
      <c r="J44" s="134" t="s">
        <v>340</v>
      </c>
      <c r="K44" s="134" t="s">
        <v>341</v>
      </c>
      <c r="L44" s="137">
        <v>508975.62</v>
      </c>
      <c r="M44" s="137"/>
      <c r="N44" s="137"/>
      <c r="O44" s="130"/>
    </row>
    <row r="45" spans="1:15" ht="22.5">
      <c r="A45" s="135" t="s">
        <v>372</v>
      </c>
      <c r="B45" s="136" t="s">
        <v>370</v>
      </c>
      <c r="C45" s="134" t="s">
        <v>368</v>
      </c>
      <c r="D45" s="134" t="s">
        <v>371</v>
      </c>
      <c r="E45" s="134" t="s">
        <v>376</v>
      </c>
      <c r="F45" s="134" t="s">
        <v>338</v>
      </c>
      <c r="G45" s="134" t="s">
        <v>11</v>
      </c>
      <c r="H45" s="134" t="s">
        <v>371</v>
      </c>
      <c r="I45" s="134" t="s">
        <v>368</v>
      </c>
      <c r="J45" s="134" t="s">
        <v>340</v>
      </c>
      <c r="K45" s="134" t="s">
        <v>341</v>
      </c>
      <c r="L45" s="137">
        <v>3390000</v>
      </c>
      <c r="M45" s="137">
        <v>3390000</v>
      </c>
      <c r="N45" s="137">
        <v>3390000</v>
      </c>
      <c r="O45" s="130"/>
    </row>
    <row r="46" spans="1:15" ht="22.5">
      <c r="A46" s="135" t="s">
        <v>372</v>
      </c>
      <c r="B46" s="136" t="s">
        <v>370</v>
      </c>
      <c r="C46" s="134" t="s">
        <v>368</v>
      </c>
      <c r="D46" s="134" t="s">
        <v>371</v>
      </c>
      <c r="E46" s="134" t="s">
        <v>377</v>
      </c>
      <c r="F46" s="134" t="s">
        <v>338</v>
      </c>
      <c r="G46" s="134" t="s">
        <v>11</v>
      </c>
      <c r="H46" s="134" t="s">
        <v>371</v>
      </c>
      <c r="I46" s="134" t="s">
        <v>368</v>
      </c>
      <c r="J46" s="134" t="s">
        <v>340</v>
      </c>
      <c r="K46" s="134" t="s">
        <v>341</v>
      </c>
      <c r="L46" s="137">
        <v>1390000</v>
      </c>
      <c r="M46" s="137">
        <v>1390000</v>
      </c>
      <c r="N46" s="137">
        <v>1390000</v>
      </c>
      <c r="O46" s="130"/>
    </row>
    <row r="47" spans="1:15" ht="33.75">
      <c r="A47" s="131" t="s">
        <v>546</v>
      </c>
      <c r="B47" s="132" t="s">
        <v>547</v>
      </c>
      <c r="C47" s="133" t="s">
        <v>336</v>
      </c>
      <c r="D47" s="134" t="s">
        <v>336</v>
      </c>
      <c r="E47" s="134" t="s">
        <v>337</v>
      </c>
      <c r="F47" s="134" t="s">
        <v>338</v>
      </c>
      <c r="G47" s="134" t="s">
        <v>339</v>
      </c>
      <c r="H47" s="134" t="s">
        <v>336</v>
      </c>
      <c r="I47" s="134" t="s">
        <v>336</v>
      </c>
      <c r="J47" s="134" t="s">
        <v>340</v>
      </c>
      <c r="K47" s="134" t="s">
        <v>341</v>
      </c>
      <c r="L47" s="129"/>
      <c r="M47" s="129"/>
      <c r="N47" s="129"/>
      <c r="O47" s="130"/>
    </row>
    <row r="48" spans="1:15" ht="33.75">
      <c r="A48" s="131" t="s">
        <v>378</v>
      </c>
      <c r="B48" s="132" t="s">
        <v>379</v>
      </c>
      <c r="C48" s="133" t="s">
        <v>336</v>
      </c>
      <c r="D48" s="134" t="s">
        <v>336</v>
      </c>
      <c r="E48" s="134" t="s">
        <v>337</v>
      </c>
      <c r="F48" s="134" t="s">
        <v>338</v>
      </c>
      <c r="G48" s="134" t="s">
        <v>339</v>
      </c>
      <c r="H48" s="134" t="s">
        <v>336</v>
      </c>
      <c r="I48" s="134" t="s">
        <v>336</v>
      </c>
      <c r="J48" s="134" t="s">
        <v>340</v>
      </c>
      <c r="K48" s="134" t="s">
        <v>341</v>
      </c>
      <c r="L48" s="129">
        <v>174991661.56</v>
      </c>
      <c r="M48" s="129">
        <v>164672337.66</v>
      </c>
      <c r="N48" s="129">
        <v>164672337.66</v>
      </c>
      <c r="O48" s="130"/>
    </row>
    <row r="49" spans="1:15" ht="33.75">
      <c r="A49" s="135" t="s">
        <v>380</v>
      </c>
      <c r="B49" s="136" t="s">
        <v>381</v>
      </c>
      <c r="C49" s="134" t="s">
        <v>336</v>
      </c>
      <c r="D49" s="134" t="s">
        <v>336</v>
      </c>
      <c r="E49" s="134" t="s">
        <v>337</v>
      </c>
      <c r="F49" s="134" t="s">
        <v>338</v>
      </c>
      <c r="G49" s="134" t="s">
        <v>339</v>
      </c>
      <c r="H49" s="134" t="s">
        <v>336</v>
      </c>
      <c r="I49" s="134" t="s">
        <v>336</v>
      </c>
      <c r="J49" s="134" t="s">
        <v>340</v>
      </c>
      <c r="K49" s="134" t="s">
        <v>341</v>
      </c>
      <c r="L49" s="137">
        <v>116733100</v>
      </c>
      <c r="M49" s="137">
        <v>111184100</v>
      </c>
      <c r="N49" s="137">
        <v>111184100</v>
      </c>
      <c r="O49" s="130"/>
    </row>
    <row r="50" spans="1:15" ht="33.75">
      <c r="A50" s="135" t="s">
        <v>382</v>
      </c>
      <c r="B50" s="136" t="s">
        <v>383</v>
      </c>
      <c r="C50" s="134" t="s">
        <v>384</v>
      </c>
      <c r="D50" s="134" t="s">
        <v>336</v>
      </c>
      <c r="E50" s="134" t="s">
        <v>337</v>
      </c>
      <c r="F50" s="134" t="s">
        <v>338</v>
      </c>
      <c r="G50" s="134" t="s">
        <v>339</v>
      </c>
      <c r="H50" s="134" t="s">
        <v>336</v>
      </c>
      <c r="I50" s="134" t="s">
        <v>336</v>
      </c>
      <c r="J50" s="134" t="s">
        <v>340</v>
      </c>
      <c r="K50" s="134" t="s">
        <v>341</v>
      </c>
      <c r="L50" s="137">
        <v>89761966.8</v>
      </c>
      <c r="M50" s="137">
        <v>85631682</v>
      </c>
      <c r="N50" s="137">
        <v>85631682</v>
      </c>
      <c r="O50" s="130"/>
    </row>
    <row r="51" spans="1:15" ht="22.5">
      <c r="A51" s="135" t="s">
        <v>385</v>
      </c>
      <c r="B51" s="136" t="s">
        <v>383</v>
      </c>
      <c r="C51" s="134" t="s">
        <v>384</v>
      </c>
      <c r="D51" s="134" t="s">
        <v>386</v>
      </c>
      <c r="E51" s="134" t="s">
        <v>361</v>
      </c>
      <c r="F51" s="134" t="s">
        <v>387</v>
      </c>
      <c r="G51" s="134" t="s">
        <v>10</v>
      </c>
      <c r="H51" s="134" t="s">
        <v>386</v>
      </c>
      <c r="I51" s="134" t="s">
        <v>336</v>
      </c>
      <c r="J51" s="134" t="s">
        <v>340</v>
      </c>
      <c r="K51" s="134" t="s">
        <v>341</v>
      </c>
      <c r="L51" s="137">
        <v>4374144</v>
      </c>
      <c r="M51" s="137">
        <v>4374144</v>
      </c>
      <c r="N51" s="137">
        <v>4374144</v>
      </c>
      <c r="O51" s="130"/>
    </row>
    <row r="52" spans="1:15" ht="22.5">
      <c r="A52" s="135" t="s">
        <v>388</v>
      </c>
      <c r="B52" s="136" t="s">
        <v>383</v>
      </c>
      <c r="C52" s="134" t="s">
        <v>384</v>
      </c>
      <c r="D52" s="134" t="s">
        <v>389</v>
      </c>
      <c r="E52" s="134" t="s">
        <v>361</v>
      </c>
      <c r="F52" s="134" t="s">
        <v>390</v>
      </c>
      <c r="G52" s="134" t="s">
        <v>10</v>
      </c>
      <c r="H52" s="134" t="s">
        <v>389</v>
      </c>
      <c r="I52" s="134" t="s">
        <v>336</v>
      </c>
      <c r="J52" s="134" t="s">
        <v>340</v>
      </c>
      <c r="K52" s="134" t="s">
        <v>341</v>
      </c>
      <c r="L52" s="137">
        <v>50000</v>
      </c>
      <c r="M52" s="137">
        <v>50000</v>
      </c>
      <c r="N52" s="137">
        <v>50000</v>
      </c>
      <c r="O52" s="130"/>
    </row>
    <row r="53" spans="1:15" ht="22.5">
      <c r="A53" s="135" t="s">
        <v>385</v>
      </c>
      <c r="B53" s="136" t="s">
        <v>383</v>
      </c>
      <c r="C53" s="134" t="s">
        <v>384</v>
      </c>
      <c r="D53" s="134" t="s">
        <v>386</v>
      </c>
      <c r="E53" s="134" t="s">
        <v>363</v>
      </c>
      <c r="F53" s="134" t="s">
        <v>391</v>
      </c>
      <c r="G53" s="134" t="s">
        <v>10</v>
      </c>
      <c r="H53" s="134" t="s">
        <v>386</v>
      </c>
      <c r="I53" s="134" t="s">
        <v>336</v>
      </c>
      <c r="J53" s="134" t="s">
        <v>340</v>
      </c>
      <c r="K53" s="134" t="s">
        <v>341</v>
      </c>
      <c r="L53" s="137">
        <v>61336320</v>
      </c>
      <c r="M53" s="137">
        <v>58347840</v>
      </c>
      <c r="N53" s="137">
        <v>58347840</v>
      </c>
      <c r="O53" s="130"/>
    </row>
    <row r="54" spans="1:15" ht="22.5">
      <c r="A54" s="135" t="s">
        <v>385</v>
      </c>
      <c r="B54" s="136" t="s">
        <v>383</v>
      </c>
      <c r="C54" s="134" t="s">
        <v>384</v>
      </c>
      <c r="D54" s="134" t="s">
        <v>386</v>
      </c>
      <c r="E54" s="134" t="s">
        <v>365</v>
      </c>
      <c r="F54" s="134" t="s">
        <v>391</v>
      </c>
      <c r="G54" s="134" t="s">
        <v>10</v>
      </c>
      <c r="H54" s="134" t="s">
        <v>386</v>
      </c>
      <c r="I54" s="134" t="s">
        <v>336</v>
      </c>
      <c r="J54" s="134" t="s">
        <v>340</v>
      </c>
      <c r="K54" s="134" t="s">
        <v>341</v>
      </c>
      <c r="L54" s="137">
        <v>23351500.8</v>
      </c>
      <c r="M54" s="137">
        <v>22209696</v>
      </c>
      <c r="N54" s="137">
        <v>22209696</v>
      </c>
      <c r="O54" s="130"/>
    </row>
    <row r="55" spans="1:15" ht="22.5">
      <c r="A55" s="135" t="s">
        <v>388</v>
      </c>
      <c r="B55" s="136" t="s">
        <v>383</v>
      </c>
      <c r="C55" s="134" t="s">
        <v>384</v>
      </c>
      <c r="D55" s="134" t="s">
        <v>389</v>
      </c>
      <c r="E55" s="134" t="s">
        <v>363</v>
      </c>
      <c r="F55" s="134" t="s">
        <v>392</v>
      </c>
      <c r="G55" s="134" t="s">
        <v>10</v>
      </c>
      <c r="H55" s="134" t="s">
        <v>389</v>
      </c>
      <c r="I55" s="134" t="s">
        <v>336</v>
      </c>
      <c r="J55" s="134" t="s">
        <v>340</v>
      </c>
      <c r="K55" s="134" t="s">
        <v>341</v>
      </c>
      <c r="L55" s="137">
        <v>450000</v>
      </c>
      <c r="M55" s="137">
        <v>450000</v>
      </c>
      <c r="N55" s="137">
        <v>450000</v>
      </c>
      <c r="O55" s="130"/>
    </row>
    <row r="56" spans="1:15" ht="22.5">
      <c r="A56" s="135" t="s">
        <v>388</v>
      </c>
      <c r="B56" s="136" t="s">
        <v>383</v>
      </c>
      <c r="C56" s="134" t="s">
        <v>384</v>
      </c>
      <c r="D56" s="134" t="s">
        <v>389</v>
      </c>
      <c r="E56" s="134" t="s">
        <v>365</v>
      </c>
      <c r="F56" s="134" t="s">
        <v>392</v>
      </c>
      <c r="G56" s="134" t="s">
        <v>10</v>
      </c>
      <c r="H56" s="134" t="s">
        <v>389</v>
      </c>
      <c r="I56" s="134" t="s">
        <v>336</v>
      </c>
      <c r="J56" s="134" t="s">
        <v>340</v>
      </c>
      <c r="K56" s="134" t="s">
        <v>341</v>
      </c>
      <c r="L56" s="137">
        <v>200002</v>
      </c>
      <c r="M56" s="137">
        <v>200002</v>
      </c>
      <c r="N56" s="137">
        <v>200002</v>
      </c>
      <c r="O56" s="130"/>
    </row>
    <row r="57" spans="1:15" ht="33.75">
      <c r="A57" s="135" t="s">
        <v>393</v>
      </c>
      <c r="B57" s="136" t="s">
        <v>394</v>
      </c>
      <c r="C57" s="134" t="s">
        <v>395</v>
      </c>
      <c r="D57" s="134" t="s">
        <v>336</v>
      </c>
      <c r="E57" s="134" t="s">
        <v>337</v>
      </c>
      <c r="F57" s="134" t="s">
        <v>338</v>
      </c>
      <c r="G57" s="134" t="s">
        <v>339</v>
      </c>
      <c r="H57" s="134" t="s">
        <v>336</v>
      </c>
      <c r="I57" s="134" t="s">
        <v>336</v>
      </c>
      <c r="J57" s="134" t="s">
        <v>340</v>
      </c>
      <c r="K57" s="134" t="s">
        <v>341</v>
      </c>
      <c r="L57" s="137">
        <v>26971133.2</v>
      </c>
      <c r="M57" s="137">
        <v>25552418</v>
      </c>
      <c r="N57" s="137">
        <v>25552418</v>
      </c>
      <c r="O57" s="130"/>
    </row>
    <row r="58" spans="1:15" ht="22.5">
      <c r="A58" s="135" t="s">
        <v>396</v>
      </c>
      <c r="B58" s="136" t="s">
        <v>397</v>
      </c>
      <c r="C58" s="134" t="s">
        <v>395</v>
      </c>
      <c r="D58" s="134" t="s">
        <v>398</v>
      </c>
      <c r="E58" s="134" t="s">
        <v>361</v>
      </c>
      <c r="F58" s="134" t="s">
        <v>399</v>
      </c>
      <c r="G58" s="134" t="s">
        <v>10</v>
      </c>
      <c r="H58" s="134" t="s">
        <v>398</v>
      </c>
      <c r="I58" s="134" t="s">
        <v>336</v>
      </c>
      <c r="J58" s="134" t="s">
        <v>340</v>
      </c>
      <c r="K58" s="134" t="s">
        <v>341</v>
      </c>
      <c r="L58" s="137">
        <v>1320956</v>
      </c>
      <c r="M58" s="137">
        <v>1320956</v>
      </c>
      <c r="N58" s="137">
        <v>1320956</v>
      </c>
      <c r="O58" s="130"/>
    </row>
    <row r="59" spans="1:15" ht="22.5">
      <c r="A59" s="135" t="s">
        <v>396</v>
      </c>
      <c r="B59" s="136" t="s">
        <v>397</v>
      </c>
      <c r="C59" s="134" t="s">
        <v>395</v>
      </c>
      <c r="D59" s="134" t="s">
        <v>398</v>
      </c>
      <c r="E59" s="134" t="s">
        <v>363</v>
      </c>
      <c r="F59" s="134" t="s">
        <v>400</v>
      </c>
      <c r="G59" s="134" t="s">
        <v>10</v>
      </c>
      <c r="H59" s="134" t="s">
        <v>398</v>
      </c>
      <c r="I59" s="134" t="s">
        <v>336</v>
      </c>
      <c r="J59" s="134" t="s">
        <v>340</v>
      </c>
      <c r="K59" s="134" t="s">
        <v>341</v>
      </c>
      <c r="L59" s="137">
        <v>18580680</v>
      </c>
      <c r="M59" s="137">
        <v>17551160</v>
      </c>
      <c r="N59" s="137">
        <v>17551160</v>
      </c>
      <c r="O59" s="130"/>
    </row>
    <row r="60" spans="1:15" ht="22.5">
      <c r="A60" s="135" t="s">
        <v>396</v>
      </c>
      <c r="B60" s="136" t="s">
        <v>397</v>
      </c>
      <c r="C60" s="134" t="s">
        <v>395</v>
      </c>
      <c r="D60" s="134" t="s">
        <v>398</v>
      </c>
      <c r="E60" s="134" t="s">
        <v>365</v>
      </c>
      <c r="F60" s="134" t="s">
        <v>400</v>
      </c>
      <c r="G60" s="134" t="s">
        <v>10</v>
      </c>
      <c r="H60" s="134" t="s">
        <v>398</v>
      </c>
      <c r="I60" s="134" t="s">
        <v>336</v>
      </c>
      <c r="J60" s="134" t="s">
        <v>340</v>
      </c>
      <c r="K60" s="134" t="s">
        <v>341</v>
      </c>
      <c r="L60" s="137">
        <v>7069497.2</v>
      </c>
      <c r="M60" s="137">
        <v>6680302</v>
      </c>
      <c r="N60" s="137">
        <v>6680302</v>
      </c>
      <c r="O60" s="130"/>
    </row>
    <row r="61" spans="1:16" ht="33.75">
      <c r="A61" s="135" t="s">
        <v>401</v>
      </c>
      <c r="B61" s="136" t="s">
        <v>402</v>
      </c>
      <c r="C61" s="134" t="s">
        <v>403</v>
      </c>
      <c r="D61" s="134" t="s">
        <v>336</v>
      </c>
      <c r="E61" s="134" t="s">
        <v>337</v>
      </c>
      <c r="F61" s="134" t="s">
        <v>338</v>
      </c>
      <c r="G61" s="134" t="s">
        <v>339</v>
      </c>
      <c r="H61" s="134" t="s">
        <v>336</v>
      </c>
      <c r="I61" s="134" t="s">
        <v>336</v>
      </c>
      <c r="J61" s="134" t="s">
        <v>340</v>
      </c>
      <c r="K61" s="134" t="s">
        <v>341</v>
      </c>
      <c r="L61" s="137">
        <v>7190937.91</v>
      </c>
      <c r="M61" s="137">
        <v>7188400</v>
      </c>
      <c r="N61" s="137">
        <v>7188400</v>
      </c>
      <c r="O61" s="130"/>
      <c r="P61" s="138">
        <f>L62+L64+L66</f>
        <v>7190937.91</v>
      </c>
    </row>
    <row r="62" spans="1:15" ht="33.75">
      <c r="A62" s="135" t="s">
        <v>404</v>
      </c>
      <c r="B62" s="136" t="s">
        <v>405</v>
      </c>
      <c r="C62" s="134" t="s">
        <v>406</v>
      </c>
      <c r="D62" s="134" t="s">
        <v>336</v>
      </c>
      <c r="E62" s="134" t="s">
        <v>337</v>
      </c>
      <c r="F62" s="134" t="s">
        <v>338</v>
      </c>
      <c r="G62" s="134" t="s">
        <v>339</v>
      </c>
      <c r="H62" s="134" t="s">
        <v>336</v>
      </c>
      <c r="I62" s="134" t="s">
        <v>336</v>
      </c>
      <c r="J62" s="134" t="s">
        <v>340</v>
      </c>
      <c r="K62" s="134" t="s">
        <v>341</v>
      </c>
      <c r="L62" s="137">
        <v>7168400</v>
      </c>
      <c r="M62" s="137">
        <v>7168400</v>
      </c>
      <c r="N62" s="137">
        <v>7168400</v>
      </c>
      <c r="O62" s="130"/>
    </row>
    <row r="63" spans="1:15" ht="22.5">
      <c r="A63" s="135" t="s">
        <v>407</v>
      </c>
      <c r="B63" s="136" t="s">
        <v>405</v>
      </c>
      <c r="C63" s="134" t="s">
        <v>406</v>
      </c>
      <c r="D63" s="134" t="s">
        <v>408</v>
      </c>
      <c r="E63" s="134" t="s">
        <v>361</v>
      </c>
      <c r="F63" s="134" t="s">
        <v>409</v>
      </c>
      <c r="G63" s="134" t="s">
        <v>10</v>
      </c>
      <c r="H63" s="134" t="s">
        <v>408</v>
      </c>
      <c r="I63" s="134" t="s">
        <v>336</v>
      </c>
      <c r="J63" s="134" t="s">
        <v>340</v>
      </c>
      <c r="K63" s="134" t="s">
        <v>341</v>
      </c>
      <c r="L63" s="137">
        <v>7168400</v>
      </c>
      <c r="M63" s="137">
        <v>7168400</v>
      </c>
      <c r="N63" s="137">
        <v>7168400</v>
      </c>
      <c r="O63" s="130"/>
    </row>
    <row r="64" spans="1:15" ht="33.75">
      <c r="A64" s="135" t="s">
        <v>410</v>
      </c>
      <c r="B64" s="136" t="s">
        <v>411</v>
      </c>
      <c r="C64" s="134" t="s">
        <v>412</v>
      </c>
      <c r="D64" s="134" t="s">
        <v>336</v>
      </c>
      <c r="E64" s="134" t="s">
        <v>337</v>
      </c>
      <c r="F64" s="134" t="s">
        <v>338</v>
      </c>
      <c r="G64" s="134" t="s">
        <v>339</v>
      </c>
      <c r="H64" s="134" t="s">
        <v>336</v>
      </c>
      <c r="I64" s="134" t="s">
        <v>336</v>
      </c>
      <c r="J64" s="134" t="s">
        <v>340</v>
      </c>
      <c r="K64" s="134" t="s">
        <v>341</v>
      </c>
      <c r="L64" s="137">
        <v>10000</v>
      </c>
      <c r="M64" s="137">
        <v>10000</v>
      </c>
      <c r="N64" s="137">
        <v>10000</v>
      </c>
      <c r="O64" s="130"/>
    </row>
    <row r="65" spans="1:15" ht="33.75">
      <c r="A65" s="135" t="s">
        <v>225</v>
      </c>
      <c r="B65" s="136" t="s">
        <v>411</v>
      </c>
      <c r="C65" s="134" t="s">
        <v>412</v>
      </c>
      <c r="D65" s="134" t="s">
        <v>413</v>
      </c>
      <c r="E65" s="134" t="s">
        <v>337</v>
      </c>
      <c r="F65" s="134" t="s">
        <v>414</v>
      </c>
      <c r="G65" s="134" t="s">
        <v>8</v>
      </c>
      <c r="H65" s="134" t="s">
        <v>413</v>
      </c>
      <c r="I65" s="134" t="s">
        <v>336</v>
      </c>
      <c r="J65" s="134" t="s">
        <v>340</v>
      </c>
      <c r="K65" s="134" t="s">
        <v>341</v>
      </c>
      <c r="L65" s="137">
        <v>10000</v>
      </c>
      <c r="M65" s="137">
        <v>10000</v>
      </c>
      <c r="N65" s="137">
        <v>10000</v>
      </c>
      <c r="O65" s="130"/>
    </row>
    <row r="66" spans="1:15" ht="33.75">
      <c r="A66" s="135" t="s">
        <v>415</v>
      </c>
      <c r="B66" s="136" t="s">
        <v>416</v>
      </c>
      <c r="C66" s="134" t="s">
        <v>417</v>
      </c>
      <c r="D66" s="134" t="s">
        <v>336</v>
      </c>
      <c r="E66" s="134" t="s">
        <v>337</v>
      </c>
      <c r="F66" s="134" t="s">
        <v>338</v>
      </c>
      <c r="G66" s="134" t="s">
        <v>339</v>
      </c>
      <c r="H66" s="134" t="s">
        <v>336</v>
      </c>
      <c r="I66" s="134" t="s">
        <v>336</v>
      </c>
      <c r="J66" s="134" t="s">
        <v>340</v>
      </c>
      <c r="K66" s="134" t="s">
        <v>341</v>
      </c>
      <c r="L66" s="137">
        <v>12537.91</v>
      </c>
      <c r="M66" s="137">
        <v>10000</v>
      </c>
      <c r="N66" s="137">
        <v>10000</v>
      </c>
      <c r="O66" s="130"/>
    </row>
    <row r="67" spans="1:15" ht="33.75">
      <c r="A67" s="135" t="s">
        <v>418</v>
      </c>
      <c r="B67" s="136" t="s">
        <v>416</v>
      </c>
      <c r="C67" s="134" t="s">
        <v>417</v>
      </c>
      <c r="D67" s="134" t="s">
        <v>419</v>
      </c>
      <c r="E67" s="134" t="s">
        <v>337</v>
      </c>
      <c r="F67" s="134" t="s">
        <v>420</v>
      </c>
      <c r="G67" s="134" t="s">
        <v>8</v>
      </c>
      <c r="H67" s="134" t="s">
        <v>419</v>
      </c>
      <c r="I67" s="134" t="s">
        <v>336</v>
      </c>
      <c r="J67" s="134" t="s">
        <v>340</v>
      </c>
      <c r="K67" s="134" t="s">
        <v>341</v>
      </c>
      <c r="L67" s="137">
        <v>10000</v>
      </c>
      <c r="M67" s="137">
        <v>10000</v>
      </c>
      <c r="N67" s="137">
        <v>10000</v>
      </c>
      <c r="O67" s="130"/>
    </row>
    <row r="68" spans="1:15" ht="33.75">
      <c r="A68" s="135" t="s">
        <v>418</v>
      </c>
      <c r="B68" s="136" t="s">
        <v>416</v>
      </c>
      <c r="C68" s="134" t="s">
        <v>417</v>
      </c>
      <c r="D68" s="134" t="s">
        <v>419</v>
      </c>
      <c r="E68" s="134" t="s">
        <v>337</v>
      </c>
      <c r="F68" s="134" t="s">
        <v>421</v>
      </c>
      <c r="G68" s="134" t="s">
        <v>8</v>
      </c>
      <c r="H68" s="134" t="s">
        <v>419</v>
      </c>
      <c r="I68" s="134" t="s">
        <v>336</v>
      </c>
      <c r="J68" s="134" t="s">
        <v>340</v>
      </c>
      <c r="K68" s="134" t="s">
        <v>341</v>
      </c>
      <c r="L68" s="137">
        <v>2537.91</v>
      </c>
      <c r="M68" s="137"/>
      <c r="N68" s="137"/>
      <c r="O68" s="130"/>
    </row>
    <row r="69" spans="1:15" ht="33.75">
      <c r="A69" s="135" t="s">
        <v>422</v>
      </c>
      <c r="B69" s="136" t="s">
        <v>423</v>
      </c>
      <c r="C69" s="134" t="s">
        <v>336</v>
      </c>
      <c r="D69" s="134" t="s">
        <v>336</v>
      </c>
      <c r="E69" s="134" t="s">
        <v>337</v>
      </c>
      <c r="F69" s="134" t="s">
        <v>338</v>
      </c>
      <c r="G69" s="134" t="s">
        <v>339</v>
      </c>
      <c r="H69" s="134" t="s">
        <v>336</v>
      </c>
      <c r="I69" s="134" t="s">
        <v>336</v>
      </c>
      <c r="J69" s="134" t="s">
        <v>340</v>
      </c>
      <c r="K69" s="134" t="s">
        <v>341</v>
      </c>
      <c r="L69" s="137">
        <v>51067623.65</v>
      </c>
      <c r="M69" s="137">
        <v>46299837.66</v>
      </c>
      <c r="N69" s="137">
        <v>46299837.66</v>
      </c>
      <c r="O69" s="130"/>
    </row>
    <row r="70" spans="1:15" ht="33.75">
      <c r="A70" s="135" t="s">
        <v>424</v>
      </c>
      <c r="B70" s="136" t="s">
        <v>425</v>
      </c>
      <c r="C70" s="134" t="s">
        <v>426</v>
      </c>
      <c r="D70" s="134" t="s">
        <v>336</v>
      </c>
      <c r="E70" s="134" t="s">
        <v>337</v>
      </c>
      <c r="F70" s="134" t="s">
        <v>338</v>
      </c>
      <c r="G70" s="134" t="s">
        <v>339</v>
      </c>
      <c r="H70" s="134" t="s">
        <v>336</v>
      </c>
      <c r="I70" s="134" t="s">
        <v>336</v>
      </c>
      <c r="J70" s="134" t="s">
        <v>340</v>
      </c>
      <c r="K70" s="134" t="s">
        <v>341</v>
      </c>
      <c r="L70" s="137">
        <v>44067623.65</v>
      </c>
      <c r="M70" s="137">
        <v>39299837.66</v>
      </c>
      <c r="N70" s="137">
        <v>39299837.66</v>
      </c>
      <c r="O70" s="130"/>
    </row>
    <row r="71" spans="1:15" ht="22.5">
      <c r="A71" s="135" t="s">
        <v>427</v>
      </c>
      <c r="B71" s="136" t="s">
        <v>425</v>
      </c>
      <c r="C71" s="134" t="s">
        <v>426</v>
      </c>
      <c r="D71" s="134" t="s">
        <v>428</v>
      </c>
      <c r="E71" s="134" t="s">
        <v>373</v>
      </c>
      <c r="F71" s="134" t="s">
        <v>338</v>
      </c>
      <c r="G71" s="134" t="s">
        <v>11</v>
      </c>
      <c r="H71" s="134" t="s">
        <v>428</v>
      </c>
      <c r="I71" s="134" t="s">
        <v>336</v>
      </c>
      <c r="J71" s="134" t="s">
        <v>340</v>
      </c>
      <c r="K71" s="134" t="s">
        <v>341</v>
      </c>
      <c r="L71" s="137">
        <v>2200000</v>
      </c>
      <c r="M71" s="137"/>
      <c r="N71" s="137"/>
      <c r="O71" s="130"/>
    </row>
    <row r="72" spans="1:15" ht="22.5">
      <c r="A72" s="135" t="s">
        <v>429</v>
      </c>
      <c r="B72" s="136" t="s">
        <v>425</v>
      </c>
      <c r="C72" s="134" t="s">
        <v>426</v>
      </c>
      <c r="D72" s="134" t="s">
        <v>430</v>
      </c>
      <c r="E72" s="134" t="s">
        <v>376</v>
      </c>
      <c r="F72" s="134" t="s">
        <v>338</v>
      </c>
      <c r="G72" s="134" t="s">
        <v>11</v>
      </c>
      <c r="H72" s="134" t="s">
        <v>430</v>
      </c>
      <c r="I72" s="134" t="s">
        <v>336</v>
      </c>
      <c r="J72" s="134" t="s">
        <v>340</v>
      </c>
      <c r="K72" s="134" t="s">
        <v>341</v>
      </c>
      <c r="L72" s="137">
        <v>2000000</v>
      </c>
      <c r="M72" s="137">
        <v>2000000</v>
      </c>
      <c r="N72" s="137">
        <v>2000000</v>
      </c>
      <c r="O72" s="130"/>
    </row>
    <row r="73" spans="1:15" ht="22.5">
      <c r="A73" s="135" t="s">
        <v>431</v>
      </c>
      <c r="B73" s="136" t="s">
        <v>425</v>
      </c>
      <c r="C73" s="134" t="s">
        <v>426</v>
      </c>
      <c r="D73" s="134" t="s">
        <v>432</v>
      </c>
      <c r="E73" s="134" t="s">
        <v>374</v>
      </c>
      <c r="F73" s="134" t="s">
        <v>338</v>
      </c>
      <c r="G73" s="134" t="s">
        <v>11</v>
      </c>
      <c r="H73" s="134" t="s">
        <v>432</v>
      </c>
      <c r="I73" s="134" t="s">
        <v>336</v>
      </c>
      <c r="J73" s="134" t="s">
        <v>340</v>
      </c>
      <c r="K73" s="134" t="s">
        <v>341</v>
      </c>
      <c r="L73" s="137">
        <v>508975.62</v>
      </c>
      <c r="M73" s="137"/>
      <c r="N73" s="137"/>
      <c r="O73" s="130"/>
    </row>
    <row r="74" spans="1:15" ht="22.5">
      <c r="A74" s="135" t="s">
        <v>433</v>
      </c>
      <c r="B74" s="136" t="s">
        <v>425</v>
      </c>
      <c r="C74" s="134" t="s">
        <v>426</v>
      </c>
      <c r="D74" s="134" t="s">
        <v>434</v>
      </c>
      <c r="E74" s="134" t="s">
        <v>376</v>
      </c>
      <c r="F74" s="134" t="s">
        <v>338</v>
      </c>
      <c r="G74" s="134" t="s">
        <v>11</v>
      </c>
      <c r="H74" s="134" t="s">
        <v>434</v>
      </c>
      <c r="I74" s="134" t="s">
        <v>336</v>
      </c>
      <c r="J74" s="134" t="s">
        <v>340</v>
      </c>
      <c r="K74" s="134" t="s">
        <v>341</v>
      </c>
      <c r="L74" s="137">
        <v>1390000</v>
      </c>
      <c r="M74" s="137">
        <v>1390000</v>
      </c>
      <c r="N74" s="137">
        <v>1390000</v>
      </c>
      <c r="O74" s="130"/>
    </row>
    <row r="75" spans="1:15" ht="22.5">
      <c r="A75" s="135" t="s">
        <v>433</v>
      </c>
      <c r="B75" s="136" t="s">
        <v>425</v>
      </c>
      <c r="C75" s="134" t="s">
        <v>426</v>
      </c>
      <c r="D75" s="134" t="s">
        <v>434</v>
      </c>
      <c r="E75" s="134" t="s">
        <v>377</v>
      </c>
      <c r="F75" s="134" t="s">
        <v>338</v>
      </c>
      <c r="G75" s="134" t="s">
        <v>11</v>
      </c>
      <c r="H75" s="134" t="s">
        <v>434</v>
      </c>
      <c r="I75" s="134" t="s">
        <v>336</v>
      </c>
      <c r="J75" s="134" t="s">
        <v>340</v>
      </c>
      <c r="K75" s="134" t="s">
        <v>341</v>
      </c>
      <c r="L75" s="137">
        <v>1390000</v>
      </c>
      <c r="M75" s="137">
        <v>1390000</v>
      </c>
      <c r="N75" s="137">
        <v>1390000</v>
      </c>
      <c r="O75" s="130"/>
    </row>
    <row r="76" spans="1:15" ht="22.5">
      <c r="A76" s="135" t="s">
        <v>435</v>
      </c>
      <c r="B76" s="136" t="s">
        <v>425</v>
      </c>
      <c r="C76" s="134" t="s">
        <v>426</v>
      </c>
      <c r="D76" s="134" t="s">
        <v>436</v>
      </c>
      <c r="E76" s="134" t="s">
        <v>374</v>
      </c>
      <c r="F76" s="134" t="s">
        <v>338</v>
      </c>
      <c r="G76" s="134" t="s">
        <v>11</v>
      </c>
      <c r="H76" s="134" t="s">
        <v>436</v>
      </c>
      <c r="I76" s="134" t="s">
        <v>336</v>
      </c>
      <c r="J76" s="134" t="s">
        <v>340</v>
      </c>
      <c r="K76" s="134" t="s">
        <v>341</v>
      </c>
      <c r="L76" s="137">
        <v>53524.38</v>
      </c>
      <c r="M76" s="137"/>
      <c r="N76" s="137"/>
      <c r="O76" s="130"/>
    </row>
    <row r="77" spans="1:15" ht="33.75">
      <c r="A77" s="135" t="s">
        <v>431</v>
      </c>
      <c r="B77" s="136" t="s">
        <v>425</v>
      </c>
      <c r="C77" s="134" t="s">
        <v>426</v>
      </c>
      <c r="D77" s="134" t="s">
        <v>432</v>
      </c>
      <c r="E77" s="134" t="s">
        <v>337</v>
      </c>
      <c r="F77" s="134" t="s">
        <v>437</v>
      </c>
      <c r="G77" s="134" t="s">
        <v>8</v>
      </c>
      <c r="H77" s="134" t="s">
        <v>432</v>
      </c>
      <c r="I77" s="134" t="s">
        <v>336</v>
      </c>
      <c r="J77" s="134" t="s">
        <v>340</v>
      </c>
      <c r="K77" s="134" t="s">
        <v>341</v>
      </c>
      <c r="L77" s="137">
        <v>100000</v>
      </c>
      <c r="M77" s="137">
        <v>50000</v>
      </c>
      <c r="N77" s="137">
        <v>50000</v>
      </c>
      <c r="O77" s="130"/>
    </row>
    <row r="78" spans="1:15" ht="33.75">
      <c r="A78" s="135" t="s">
        <v>435</v>
      </c>
      <c r="B78" s="136" t="s">
        <v>425</v>
      </c>
      <c r="C78" s="134" t="s">
        <v>426</v>
      </c>
      <c r="D78" s="134" t="s">
        <v>436</v>
      </c>
      <c r="E78" s="134" t="s">
        <v>337</v>
      </c>
      <c r="F78" s="134" t="s">
        <v>438</v>
      </c>
      <c r="G78" s="134" t="s">
        <v>8</v>
      </c>
      <c r="H78" s="134" t="s">
        <v>436</v>
      </c>
      <c r="I78" s="134" t="s">
        <v>336</v>
      </c>
      <c r="J78" s="134" t="s">
        <v>340</v>
      </c>
      <c r="K78" s="134" t="s">
        <v>341</v>
      </c>
      <c r="L78" s="137">
        <v>128259.66</v>
      </c>
      <c r="M78" s="137">
        <v>75237.66</v>
      </c>
      <c r="N78" s="137">
        <v>75237.66</v>
      </c>
      <c r="O78" s="130"/>
    </row>
    <row r="79" spans="1:15" ht="33.75">
      <c r="A79" s="135" t="s">
        <v>433</v>
      </c>
      <c r="B79" s="136" t="s">
        <v>425</v>
      </c>
      <c r="C79" s="134" t="s">
        <v>426</v>
      </c>
      <c r="D79" s="134" t="s">
        <v>434</v>
      </c>
      <c r="E79" s="134" t="s">
        <v>337</v>
      </c>
      <c r="F79" s="134" t="s">
        <v>439</v>
      </c>
      <c r="G79" s="134" t="s">
        <v>8</v>
      </c>
      <c r="H79" s="134" t="s">
        <v>434</v>
      </c>
      <c r="I79" s="134" t="s">
        <v>336</v>
      </c>
      <c r="J79" s="134" t="s">
        <v>340</v>
      </c>
      <c r="K79" s="134" t="s">
        <v>341</v>
      </c>
      <c r="L79" s="137">
        <v>350388.24</v>
      </c>
      <c r="M79" s="137">
        <v>260000</v>
      </c>
      <c r="N79" s="137">
        <v>260000</v>
      </c>
      <c r="O79" s="130"/>
    </row>
    <row r="80" spans="1:15" ht="33.75">
      <c r="A80" s="135" t="s">
        <v>429</v>
      </c>
      <c r="B80" s="136" t="s">
        <v>425</v>
      </c>
      <c r="C80" s="134" t="s">
        <v>426</v>
      </c>
      <c r="D80" s="134" t="s">
        <v>430</v>
      </c>
      <c r="E80" s="134" t="s">
        <v>337</v>
      </c>
      <c r="F80" s="134" t="s">
        <v>440</v>
      </c>
      <c r="G80" s="134" t="s">
        <v>8</v>
      </c>
      <c r="H80" s="134" t="s">
        <v>430</v>
      </c>
      <c r="I80" s="134" t="s">
        <v>336</v>
      </c>
      <c r="J80" s="134" t="s">
        <v>340</v>
      </c>
      <c r="K80" s="134" t="s">
        <v>341</v>
      </c>
      <c r="L80" s="137">
        <v>9500000</v>
      </c>
      <c r="M80" s="137">
        <v>9000000</v>
      </c>
      <c r="N80" s="137">
        <v>9000000</v>
      </c>
      <c r="O80" s="130"/>
    </row>
    <row r="81" spans="1:15" ht="33.75">
      <c r="A81" s="135" t="s">
        <v>431</v>
      </c>
      <c r="B81" s="136" t="s">
        <v>425</v>
      </c>
      <c r="C81" s="134" t="s">
        <v>426</v>
      </c>
      <c r="D81" s="134" t="s">
        <v>432</v>
      </c>
      <c r="E81" s="134" t="s">
        <v>337</v>
      </c>
      <c r="F81" s="134" t="s">
        <v>441</v>
      </c>
      <c r="G81" s="134" t="s">
        <v>8</v>
      </c>
      <c r="H81" s="134" t="s">
        <v>432</v>
      </c>
      <c r="I81" s="134" t="s">
        <v>336</v>
      </c>
      <c r="J81" s="134" t="s">
        <v>340</v>
      </c>
      <c r="K81" s="134" t="s">
        <v>341</v>
      </c>
      <c r="L81" s="137">
        <v>168000</v>
      </c>
      <c r="M81" s="137"/>
      <c r="N81" s="137"/>
      <c r="O81" s="130"/>
    </row>
    <row r="82" spans="1:15" ht="33.75">
      <c r="A82" s="135" t="s">
        <v>433</v>
      </c>
      <c r="B82" s="136" t="s">
        <v>425</v>
      </c>
      <c r="C82" s="134" t="s">
        <v>426</v>
      </c>
      <c r="D82" s="134" t="s">
        <v>434</v>
      </c>
      <c r="E82" s="134" t="s">
        <v>337</v>
      </c>
      <c r="F82" s="134" t="s">
        <v>442</v>
      </c>
      <c r="G82" s="134" t="s">
        <v>8</v>
      </c>
      <c r="H82" s="134" t="s">
        <v>434</v>
      </c>
      <c r="I82" s="134" t="s">
        <v>336</v>
      </c>
      <c r="J82" s="134" t="s">
        <v>340</v>
      </c>
      <c r="K82" s="134" t="s">
        <v>341</v>
      </c>
      <c r="L82" s="137">
        <v>5702915.75</v>
      </c>
      <c r="M82" s="137">
        <v>5000000</v>
      </c>
      <c r="N82" s="137">
        <v>5000000</v>
      </c>
      <c r="O82" s="130"/>
    </row>
    <row r="83" spans="1:15" ht="33.75">
      <c r="A83" s="135" t="s">
        <v>443</v>
      </c>
      <c r="B83" s="136" t="s">
        <v>425</v>
      </c>
      <c r="C83" s="134" t="s">
        <v>426</v>
      </c>
      <c r="D83" s="134" t="s">
        <v>444</v>
      </c>
      <c r="E83" s="134" t="s">
        <v>337</v>
      </c>
      <c r="F83" s="134" t="s">
        <v>445</v>
      </c>
      <c r="G83" s="134" t="s">
        <v>8</v>
      </c>
      <c r="H83" s="134" t="s">
        <v>444</v>
      </c>
      <c r="I83" s="134" t="s">
        <v>336</v>
      </c>
      <c r="J83" s="134" t="s">
        <v>340</v>
      </c>
      <c r="K83" s="134" t="s">
        <v>341</v>
      </c>
      <c r="L83" s="137">
        <v>200000</v>
      </c>
      <c r="M83" s="137"/>
      <c r="N83" s="137"/>
      <c r="O83" s="130"/>
    </row>
    <row r="84" spans="1:15" ht="33.75">
      <c r="A84" s="135" t="s">
        <v>435</v>
      </c>
      <c r="B84" s="136" t="s">
        <v>425</v>
      </c>
      <c r="C84" s="134" t="s">
        <v>426</v>
      </c>
      <c r="D84" s="134" t="s">
        <v>436</v>
      </c>
      <c r="E84" s="134" t="s">
        <v>337</v>
      </c>
      <c r="F84" s="134" t="s">
        <v>446</v>
      </c>
      <c r="G84" s="134" t="s">
        <v>8</v>
      </c>
      <c r="H84" s="134" t="s">
        <v>436</v>
      </c>
      <c r="I84" s="134" t="s">
        <v>336</v>
      </c>
      <c r="J84" s="134" t="s">
        <v>340</v>
      </c>
      <c r="K84" s="134" t="s">
        <v>341</v>
      </c>
      <c r="L84" s="137">
        <v>150000</v>
      </c>
      <c r="M84" s="137"/>
      <c r="N84" s="137"/>
      <c r="O84" s="130"/>
    </row>
    <row r="85" spans="1:15" ht="22.5">
      <c r="A85" s="135" t="s">
        <v>447</v>
      </c>
      <c r="B85" s="136" t="s">
        <v>425</v>
      </c>
      <c r="C85" s="134" t="s">
        <v>426</v>
      </c>
      <c r="D85" s="134" t="s">
        <v>448</v>
      </c>
      <c r="E85" s="134" t="s">
        <v>361</v>
      </c>
      <c r="F85" s="134" t="s">
        <v>449</v>
      </c>
      <c r="G85" s="134" t="s">
        <v>10</v>
      </c>
      <c r="H85" s="134" t="s">
        <v>448</v>
      </c>
      <c r="I85" s="134" t="s">
        <v>336</v>
      </c>
      <c r="J85" s="134" t="s">
        <v>340</v>
      </c>
      <c r="K85" s="134" t="s">
        <v>341</v>
      </c>
      <c r="L85" s="137">
        <v>200000</v>
      </c>
      <c r="M85" s="137">
        <v>200000</v>
      </c>
      <c r="N85" s="137">
        <v>200000</v>
      </c>
      <c r="O85" s="130"/>
    </row>
    <row r="86" spans="1:15" ht="22.5">
      <c r="A86" s="135" t="s">
        <v>450</v>
      </c>
      <c r="B86" s="136" t="s">
        <v>425</v>
      </c>
      <c r="C86" s="134" t="s">
        <v>426</v>
      </c>
      <c r="D86" s="134" t="s">
        <v>451</v>
      </c>
      <c r="E86" s="134" t="s">
        <v>361</v>
      </c>
      <c r="F86" s="134" t="s">
        <v>452</v>
      </c>
      <c r="G86" s="134" t="s">
        <v>10</v>
      </c>
      <c r="H86" s="134" t="s">
        <v>451</v>
      </c>
      <c r="I86" s="134" t="s">
        <v>336</v>
      </c>
      <c r="J86" s="134" t="s">
        <v>340</v>
      </c>
      <c r="K86" s="134" t="s">
        <v>341</v>
      </c>
      <c r="L86" s="137">
        <v>1990000</v>
      </c>
      <c r="M86" s="137">
        <v>1990000</v>
      </c>
      <c r="N86" s="137">
        <v>1990000</v>
      </c>
      <c r="O86" s="130"/>
    </row>
    <row r="87" spans="1:15" ht="22.5">
      <c r="A87" s="135" t="s">
        <v>427</v>
      </c>
      <c r="B87" s="136" t="s">
        <v>425</v>
      </c>
      <c r="C87" s="134" t="s">
        <v>426</v>
      </c>
      <c r="D87" s="134" t="s">
        <v>428</v>
      </c>
      <c r="E87" s="134" t="s">
        <v>361</v>
      </c>
      <c r="F87" s="134" t="s">
        <v>453</v>
      </c>
      <c r="G87" s="134" t="s">
        <v>10</v>
      </c>
      <c r="H87" s="134" t="s">
        <v>428</v>
      </c>
      <c r="I87" s="134" t="s">
        <v>336</v>
      </c>
      <c r="J87" s="134" t="s">
        <v>340</v>
      </c>
      <c r="K87" s="134" t="s">
        <v>341</v>
      </c>
      <c r="L87" s="137">
        <v>3391400</v>
      </c>
      <c r="M87" s="137">
        <v>3391400</v>
      </c>
      <c r="N87" s="137">
        <v>3391400</v>
      </c>
      <c r="O87" s="130"/>
    </row>
    <row r="88" spans="1:15" ht="22.5">
      <c r="A88" s="135" t="s">
        <v>429</v>
      </c>
      <c r="B88" s="136" t="s">
        <v>425</v>
      </c>
      <c r="C88" s="134" t="s">
        <v>426</v>
      </c>
      <c r="D88" s="134" t="s">
        <v>430</v>
      </c>
      <c r="E88" s="134" t="s">
        <v>361</v>
      </c>
      <c r="F88" s="134" t="s">
        <v>454</v>
      </c>
      <c r="G88" s="134" t="s">
        <v>10</v>
      </c>
      <c r="H88" s="134" t="s">
        <v>430</v>
      </c>
      <c r="I88" s="134" t="s">
        <v>336</v>
      </c>
      <c r="J88" s="134" t="s">
        <v>340</v>
      </c>
      <c r="K88" s="134" t="s">
        <v>341</v>
      </c>
      <c r="L88" s="137">
        <v>11303200</v>
      </c>
      <c r="M88" s="137">
        <v>11303200</v>
      </c>
      <c r="N88" s="137">
        <v>11303200</v>
      </c>
      <c r="O88" s="130"/>
    </row>
    <row r="89" spans="1:15" ht="22.5">
      <c r="A89" s="135" t="s">
        <v>431</v>
      </c>
      <c r="B89" s="136" t="s">
        <v>425</v>
      </c>
      <c r="C89" s="134" t="s">
        <v>426</v>
      </c>
      <c r="D89" s="134" t="s">
        <v>432</v>
      </c>
      <c r="E89" s="134" t="s">
        <v>361</v>
      </c>
      <c r="F89" s="134" t="s">
        <v>455</v>
      </c>
      <c r="G89" s="134" t="s">
        <v>10</v>
      </c>
      <c r="H89" s="134" t="s">
        <v>432</v>
      </c>
      <c r="I89" s="134" t="s">
        <v>336</v>
      </c>
      <c r="J89" s="134" t="s">
        <v>340</v>
      </c>
      <c r="K89" s="134" t="s">
        <v>341</v>
      </c>
      <c r="L89" s="137">
        <v>800000</v>
      </c>
      <c r="M89" s="137">
        <v>800000</v>
      </c>
      <c r="N89" s="137">
        <v>800000</v>
      </c>
      <c r="O89" s="130"/>
    </row>
    <row r="90" spans="1:15" ht="22.5">
      <c r="A90" s="135" t="s">
        <v>456</v>
      </c>
      <c r="B90" s="136" t="s">
        <v>425</v>
      </c>
      <c r="C90" s="134" t="s">
        <v>426</v>
      </c>
      <c r="D90" s="134" t="s">
        <v>457</v>
      </c>
      <c r="E90" s="134" t="s">
        <v>361</v>
      </c>
      <c r="F90" s="134" t="s">
        <v>458</v>
      </c>
      <c r="G90" s="134" t="s">
        <v>10</v>
      </c>
      <c r="H90" s="134" t="s">
        <v>457</v>
      </c>
      <c r="I90" s="134" t="s">
        <v>336</v>
      </c>
      <c r="J90" s="134" t="s">
        <v>340</v>
      </c>
      <c r="K90" s="134" t="s">
        <v>341</v>
      </c>
      <c r="L90" s="137">
        <v>30000</v>
      </c>
      <c r="M90" s="137">
        <v>30000</v>
      </c>
      <c r="N90" s="137">
        <v>30000</v>
      </c>
      <c r="O90" s="130"/>
    </row>
    <row r="91" spans="1:15" ht="22.5">
      <c r="A91" s="135" t="s">
        <v>459</v>
      </c>
      <c r="B91" s="136" t="s">
        <v>425</v>
      </c>
      <c r="C91" s="134" t="s">
        <v>426</v>
      </c>
      <c r="D91" s="134" t="s">
        <v>460</v>
      </c>
      <c r="E91" s="134" t="s">
        <v>361</v>
      </c>
      <c r="F91" s="134" t="s">
        <v>461</v>
      </c>
      <c r="G91" s="134" t="s">
        <v>10</v>
      </c>
      <c r="H91" s="134" t="s">
        <v>460</v>
      </c>
      <c r="I91" s="134" t="s">
        <v>336</v>
      </c>
      <c r="J91" s="134" t="s">
        <v>340</v>
      </c>
      <c r="K91" s="134" t="s">
        <v>341</v>
      </c>
      <c r="L91" s="137">
        <v>350000</v>
      </c>
      <c r="M91" s="137">
        <v>350000</v>
      </c>
      <c r="N91" s="137">
        <v>350000</v>
      </c>
      <c r="O91" s="130"/>
    </row>
    <row r="92" spans="1:15" ht="22.5">
      <c r="A92" s="135" t="s">
        <v>443</v>
      </c>
      <c r="B92" s="136" t="s">
        <v>425</v>
      </c>
      <c r="C92" s="134" t="s">
        <v>426</v>
      </c>
      <c r="D92" s="134" t="s">
        <v>444</v>
      </c>
      <c r="E92" s="134" t="s">
        <v>361</v>
      </c>
      <c r="F92" s="134" t="s">
        <v>462</v>
      </c>
      <c r="G92" s="134" t="s">
        <v>10</v>
      </c>
      <c r="H92" s="134" t="s">
        <v>444</v>
      </c>
      <c r="I92" s="134" t="s">
        <v>336</v>
      </c>
      <c r="J92" s="134" t="s">
        <v>340</v>
      </c>
      <c r="K92" s="134" t="s">
        <v>341</v>
      </c>
      <c r="L92" s="137">
        <v>200000</v>
      </c>
      <c r="M92" s="137">
        <v>200000</v>
      </c>
      <c r="N92" s="137">
        <v>200000</v>
      </c>
      <c r="O92" s="130"/>
    </row>
    <row r="93" spans="1:15" ht="22.5">
      <c r="A93" s="135" t="s">
        <v>435</v>
      </c>
      <c r="B93" s="136" t="s">
        <v>425</v>
      </c>
      <c r="C93" s="134" t="s">
        <v>426</v>
      </c>
      <c r="D93" s="134" t="s">
        <v>436</v>
      </c>
      <c r="E93" s="134" t="s">
        <v>361</v>
      </c>
      <c r="F93" s="134" t="s">
        <v>463</v>
      </c>
      <c r="G93" s="134" t="s">
        <v>10</v>
      </c>
      <c r="H93" s="134" t="s">
        <v>436</v>
      </c>
      <c r="I93" s="134" t="s">
        <v>336</v>
      </c>
      <c r="J93" s="134" t="s">
        <v>340</v>
      </c>
      <c r="K93" s="134" t="s">
        <v>341</v>
      </c>
      <c r="L93" s="137">
        <v>1200000</v>
      </c>
      <c r="M93" s="137">
        <v>1200000</v>
      </c>
      <c r="N93" s="137">
        <v>1200000</v>
      </c>
      <c r="O93" s="130"/>
    </row>
    <row r="94" spans="1:15" ht="22.5">
      <c r="A94" s="135" t="s">
        <v>431</v>
      </c>
      <c r="B94" s="136" t="s">
        <v>425</v>
      </c>
      <c r="C94" s="134" t="s">
        <v>426</v>
      </c>
      <c r="D94" s="134" t="s">
        <v>432</v>
      </c>
      <c r="E94" s="134" t="s">
        <v>363</v>
      </c>
      <c r="F94" s="134" t="s">
        <v>464</v>
      </c>
      <c r="G94" s="134" t="s">
        <v>10</v>
      </c>
      <c r="H94" s="134" t="s">
        <v>432</v>
      </c>
      <c r="I94" s="134" t="s">
        <v>336</v>
      </c>
      <c r="J94" s="134" t="s">
        <v>340</v>
      </c>
      <c r="K94" s="134" t="s">
        <v>341</v>
      </c>
      <c r="L94" s="137">
        <v>90960</v>
      </c>
      <c r="M94" s="137"/>
      <c r="N94" s="137"/>
      <c r="O94" s="130"/>
    </row>
    <row r="95" spans="1:15" ht="22.5">
      <c r="A95" s="135" t="s">
        <v>435</v>
      </c>
      <c r="B95" s="136" t="s">
        <v>425</v>
      </c>
      <c r="C95" s="134" t="s">
        <v>426</v>
      </c>
      <c r="D95" s="134" t="s">
        <v>436</v>
      </c>
      <c r="E95" s="134" t="s">
        <v>363</v>
      </c>
      <c r="F95" s="134" t="s">
        <v>465</v>
      </c>
      <c r="G95" s="134" t="s">
        <v>10</v>
      </c>
      <c r="H95" s="134" t="s">
        <v>436</v>
      </c>
      <c r="I95" s="134" t="s">
        <v>336</v>
      </c>
      <c r="J95" s="134" t="s">
        <v>340</v>
      </c>
      <c r="K95" s="134" t="s">
        <v>341</v>
      </c>
      <c r="L95" s="137">
        <v>670000</v>
      </c>
      <c r="M95" s="137">
        <v>670000</v>
      </c>
      <c r="N95" s="137">
        <v>670000</v>
      </c>
      <c r="O95" s="130"/>
    </row>
    <row r="96" spans="1:15" ht="33.75">
      <c r="A96" s="135" t="s">
        <v>466</v>
      </c>
      <c r="B96" s="136" t="s">
        <v>467</v>
      </c>
      <c r="C96" s="134" t="s">
        <v>468</v>
      </c>
      <c r="D96" s="134" t="s">
        <v>336</v>
      </c>
      <c r="E96" s="134" t="s">
        <v>337</v>
      </c>
      <c r="F96" s="134" t="s">
        <v>338</v>
      </c>
      <c r="G96" s="134" t="s">
        <v>339</v>
      </c>
      <c r="H96" s="134" t="s">
        <v>336</v>
      </c>
      <c r="I96" s="134" t="s">
        <v>336</v>
      </c>
      <c r="J96" s="134" t="s">
        <v>340</v>
      </c>
      <c r="K96" s="134" t="s">
        <v>341</v>
      </c>
      <c r="L96" s="137">
        <v>7000000</v>
      </c>
      <c r="M96" s="137">
        <v>7000000</v>
      </c>
      <c r="N96" s="137">
        <v>7000000</v>
      </c>
      <c r="O96" s="130"/>
    </row>
    <row r="97" spans="1:15" ht="9.75" customHeight="1">
      <c r="A97" s="135" t="s">
        <v>450</v>
      </c>
      <c r="B97" s="136" t="s">
        <v>467</v>
      </c>
      <c r="C97" s="134" t="s">
        <v>468</v>
      </c>
      <c r="D97" s="134" t="s">
        <v>451</v>
      </c>
      <c r="E97" s="134" t="s">
        <v>361</v>
      </c>
      <c r="F97" s="134" t="s">
        <v>452</v>
      </c>
      <c r="G97" s="134" t="s">
        <v>10</v>
      </c>
      <c r="H97" s="134" t="s">
        <v>451</v>
      </c>
      <c r="I97" s="134" t="s">
        <v>336</v>
      </c>
      <c r="J97" s="134" t="s">
        <v>340</v>
      </c>
      <c r="K97" s="134" t="s">
        <v>341</v>
      </c>
      <c r="L97" s="137">
        <v>7000000</v>
      </c>
      <c r="M97" s="137">
        <v>7000000</v>
      </c>
      <c r="N97" s="137">
        <v>7000000</v>
      </c>
      <c r="O97" s="130"/>
    </row>
    <row r="98" spans="1:15" ht="9.75" customHeight="1">
      <c r="A98" s="131" t="s">
        <v>469</v>
      </c>
      <c r="B98" s="132" t="s">
        <v>470</v>
      </c>
      <c r="C98" s="133" t="s">
        <v>471</v>
      </c>
      <c r="D98" s="134" t="s">
        <v>336</v>
      </c>
      <c r="E98" s="134" t="s">
        <v>337</v>
      </c>
      <c r="F98" s="134" t="s">
        <v>338</v>
      </c>
      <c r="G98" s="134" t="s">
        <v>339</v>
      </c>
      <c r="H98" s="134" t="s">
        <v>336</v>
      </c>
      <c r="I98" s="134" t="s">
        <v>471</v>
      </c>
      <c r="J98" s="134" t="s">
        <v>340</v>
      </c>
      <c r="K98" s="134" t="s">
        <v>341</v>
      </c>
      <c r="L98" s="129">
        <v>-36309.42</v>
      </c>
      <c r="M98" s="129">
        <v>-36309.42</v>
      </c>
      <c r="N98" s="129">
        <v>-36309.42</v>
      </c>
      <c r="O98" s="130"/>
    </row>
    <row r="99" spans="1:15" ht="9.75" customHeight="1">
      <c r="A99" s="139" t="s">
        <v>472</v>
      </c>
      <c r="B99" s="127" t="s">
        <v>473</v>
      </c>
      <c r="C99" s="128" t="s">
        <v>474</v>
      </c>
      <c r="D99" s="134" t="s">
        <v>475</v>
      </c>
      <c r="E99" s="134" t="s">
        <v>337</v>
      </c>
      <c r="F99" s="134" t="s">
        <v>348</v>
      </c>
      <c r="G99" s="134" t="s">
        <v>8</v>
      </c>
      <c r="H99" s="134" t="s">
        <v>475</v>
      </c>
      <c r="I99" s="134" t="s">
        <v>474</v>
      </c>
      <c r="J99" s="134" t="s">
        <v>340</v>
      </c>
      <c r="K99" s="134" t="s">
        <v>341</v>
      </c>
      <c r="L99" s="129">
        <v>-36309.42</v>
      </c>
      <c r="M99" s="129">
        <v>-36309.42</v>
      </c>
      <c r="N99" s="129">
        <v>-36309.42</v>
      </c>
      <c r="O99" s="130"/>
    </row>
    <row r="100" spans="1:15" ht="9.75" customHeight="1">
      <c r="A100" s="131" t="s">
        <v>476</v>
      </c>
      <c r="B100" s="132" t="s">
        <v>477</v>
      </c>
      <c r="C100" s="133" t="s">
        <v>336</v>
      </c>
      <c r="D100" s="134" t="s">
        <v>336</v>
      </c>
      <c r="E100" s="134" t="s">
        <v>337</v>
      </c>
      <c r="F100" s="134" t="s">
        <v>338</v>
      </c>
      <c r="G100" s="134" t="s">
        <v>339</v>
      </c>
      <c r="H100" s="134" t="s">
        <v>336</v>
      </c>
      <c r="I100" s="134" t="s">
        <v>336</v>
      </c>
      <c r="J100" s="134" t="s">
        <v>340</v>
      </c>
      <c r="K100" s="134" t="s">
        <v>341</v>
      </c>
      <c r="L100" s="129">
        <v>83097.06</v>
      </c>
      <c r="M100" s="129"/>
      <c r="N100" s="129"/>
      <c r="O100" s="130"/>
    </row>
    <row r="101" spans="1:15" ht="9.75" customHeight="1">
      <c r="A101" s="135" t="s">
        <v>478</v>
      </c>
      <c r="B101" s="136" t="s">
        <v>479</v>
      </c>
      <c r="C101" s="134" t="s">
        <v>336</v>
      </c>
      <c r="D101" s="134" t="s">
        <v>480</v>
      </c>
      <c r="E101" s="134" t="s">
        <v>361</v>
      </c>
      <c r="F101" s="134" t="s">
        <v>362</v>
      </c>
      <c r="G101" s="134" t="s">
        <v>10</v>
      </c>
      <c r="H101" s="134" t="s">
        <v>480</v>
      </c>
      <c r="I101" s="134" t="s">
        <v>336</v>
      </c>
      <c r="J101" s="134" t="s">
        <v>340</v>
      </c>
      <c r="K101" s="134" t="s">
        <v>341</v>
      </c>
      <c r="L101" s="137">
        <v>83097.06</v>
      </c>
      <c r="M101" s="137"/>
      <c r="N101" s="137"/>
      <c r="O101" s="130"/>
    </row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M1:O1"/>
    <mergeCell ref="M2:O2"/>
    <mergeCell ref="M3:O3"/>
    <mergeCell ref="M4:O4"/>
    <mergeCell ref="M5:O5"/>
    <mergeCell ref="M6:O6"/>
    <mergeCell ref="N7:O7"/>
    <mergeCell ref="M8:O8"/>
    <mergeCell ref="A10:N10"/>
    <mergeCell ref="A11:N11"/>
    <mergeCell ref="O11:O12"/>
    <mergeCell ref="B13:H13"/>
    <mergeCell ref="B15:L15"/>
    <mergeCell ref="B18:L18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O24"/>
    <mergeCell ref="O25:O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6">
      <selection activeCell="G29" sqref="G29"/>
    </sheetView>
  </sheetViews>
  <sheetFormatPr defaultColWidth="0.875" defaultRowHeight="12.75"/>
  <cols>
    <col min="1" max="1" width="6.625" style="43" customWidth="1"/>
    <col min="2" max="2" width="27.625" style="43" customWidth="1"/>
    <col min="3" max="3" width="8.375" style="43" customWidth="1"/>
    <col min="4" max="4" width="7.00390625" style="43" customWidth="1"/>
    <col min="5" max="5" width="13.25390625" style="43" customWidth="1"/>
    <col min="6" max="6" width="12.25390625" style="43" customWidth="1"/>
    <col min="7" max="7" width="13.125" style="43" customWidth="1"/>
    <col min="8" max="8" width="12.375" style="43" customWidth="1"/>
    <col min="9" max="9" width="12.125" style="43" customWidth="1"/>
    <col min="10" max="10" width="12.625" style="43" customWidth="1"/>
    <col min="11" max="16384" width="0.875" style="43" customWidth="1"/>
  </cols>
  <sheetData>
    <row r="2" spans="1:10" ht="15">
      <c r="A2" s="550" t="s">
        <v>187</v>
      </c>
      <c r="B2" s="551"/>
      <c r="C2" s="551"/>
      <c r="D2" s="551"/>
      <c r="E2" s="551"/>
      <c r="F2" s="551"/>
      <c r="G2" s="551"/>
      <c r="H2" s="551"/>
      <c r="I2" s="551"/>
      <c r="J2" s="551"/>
    </row>
    <row r="4" spans="1:10" s="44" customFormat="1" ht="47.25" customHeight="1">
      <c r="A4" s="546" t="s">
        <v>3</v>
      </c>
      <c r="B4" s="554" t="s">
        <v>22</v>
      </c>
      <c r="C4" s="546" t="s">
        <v>154</v>
      </c>
      <c r="D4" s="546" t="s">
        <v>87</v>
      </c>
      <c r="E4" s="546" t="s">
        <v>102</v>
      </c>
      <c r="F4" s="546" t="s">
        <v>176</v>
      </c>
      <c r="G4" s="546" t="s">
        <v>117</v>
      </c>
      <c r="H4" s="546" t="s">
        <v>122</v>
      </c>
      <c r="I4" s="552" t="s">
        <v>19</v>
      </c>
      <c r="J4" s="553"/>
    </row>
    <row r="5" spans="1:10" s="44" customFormat="1" ht="25.5">
      <c r="A5" s="547"/>
      <c r="B5" s="555"/>
      <c r="C5" s="547"/>
      <c r="D5" s="547"/>
      <c r="E5" s="547"/>
      <c r="F5" s="547"/>
      <c r="G5" s="547"/>
      <c r="H5" s="547"/>
      <c r="I5" s="38" t="s">
        <v>2</v>
      </c>
      <c r="J5" s="38" t="s">
        <v>34</v>
      </c>
    </row>
    <row r="6" spans="1:10" s="45" customFormat="1" ht="12.75">
      <c r="A6" s="49">
        <v>1</v>
      </c>
      <c r="B6" s="48"/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s="46" customFormat="1" ht="51">
      <c r="A7" s="51" t="s">
        <v>7</v>
      </c>
      <c r="B7" s="52" t="s">
        <v>88</v>
      </c>
      <c r="C7" s="53">
        <v>226</v>
      </c>
      <c r="D7" s="54" t="s">
        <v>1</v>
      </c>
      <c r="E7" s="54" t="s">
        <v>1</v>
      </c>
      <c r="F7" s="54">
        <f>F9+F10+F11</f>
        <v>7030000</v>
      </c>
      <c r="G7" s="54">
        <f>G9+G10+G11</f>
        <v>7030000</v>
      </c>
      <c r="H7" s="54"/>
      <c r="I7" s="54"/>
      <c r="J7" s="54"/>
    </row>
    <row r="8" spans="1:10" s="47" customFormat="1" ht="12.75">
      <c r="A8" s="55" t="s">
        <v>23</v>
      </c>
      <c r="B8" s="11" t="s">
        <v>52</v>
      </c>
      <c r="C8" s="56" t="s">
        <v>1</v>
      </c>
      <c r="D8" s="57" t="s">
        <v>1</v>
      </c>
      <c r="E8" s="57" t="s">
        <v>1</v>
      </c>
      <c r="F8" s="57" t="s">
        <v>1</v>
      </c>
      <c r="G8" s="57" t="s">
        <v>1</v>
      </c>
      <c r="H8" s="57" t="s">
        <v>1</v>
      </c>
      <c r="I8" s="57" t="s">
        <v>1</v>
      </c>
      <c r="J8" s="57" t="s">
        <v>1</v>
      </c>
    </row>
    <row r="9" spans="1:10" s="47" customFormat="1" ht="12.75">
      <c r="A9" s="55"/>
      <c r="B9" s="11" t="s">
        <v>230</v>
      </c>
      <c r="C9" s="56">
        <v>226</v>
      </c>
      <c r="D9" s="57">
        <v>1</v>
      </c>
      <c r="E9" s="57">
        <v>2343334</v>
      </c>
      <c r="F9" s="57">
        <f>D9*E9</f>
        <v>2343334</v>
      </c>
      <c r="G9" s="57">
        <f>F9</f>
        <v>2343334</v>
      </c>
      <c r="H9" s="57"/>
      <c r="I9" s="57"/>
      <c r="J9" s="57"/>
    </row>
    <row r="10" spans="1:10" s="47" customFormat="1" ht="25.5">
      <c r="A10" s="55"/>
      <c r="B10" s="11" t="s">
        <v>231</v>
      </c>
      <c r="C10" s="56">
        <v>226</v>
      </c>
      <c r="D10" s="57">
        <v>1</v>
      </c>
      <c r="E10" s="57">
        <v>2343333</v>
      </c>
      <c r="F10" s="57">
        <f>D10*E10</f>
        <v>2343333</v>
      </c>
      <c r="G10" s="57">
        <f>F10</f>
        <v>2343333</v>
      </c>
      <c r="H10" s="57"/>
      <c r="I10" s="57"/>
      <c r="J10" s="57"/>
    </row>
    <row r="11" spans="1:10" s="47" customFormat="1" ht="25.5">
      <c r="A11" s="55"/>
      <c r="B11" s="11" t="s">
        <v>232</v>
      </c>
      <c r="C11" s="56">
        <v>226</v>
      </c>
      <c r="D11" s="57">
        <v>1</v>
      </c>
      <c r="E11" s="57">
        <v>2343333</v>
      </c>
      <c r="F11" s="57">
        <f>D11*E11</f>
        <v>2343333</v>
      </c>
      <c r="G11" s="57">
        <f>F11</f>
        <v>2343333</v>
      </c>
      <c r="H11" s="57"/>
      <c r="I11" s="57"/>
      <c r="J11" s="57"/>
    </row>
    <row r="12" spans="1:10" s="46" customFormat="1" ht="38.25">
      <c r="A12" s="51" t="s">
        <v>8</v>
      </c>
      <c r="B12" s="52" t="s">
        <v>90</v>
      </c>
      <c r="C12" s="53">
        <v>226</v>
      </c>
      <c r="D12" s="54" t="s">
        <v>1</v>
      </c>
      <c r="E12" s="54" t="s">
        <v>1</v>
      </c>
      <c r="F12" s="54">
        <f>F14+F15+F16</f>
        <v>161096.40000000002</v>
      </c>
      <c r="G12" s="54">
        <f>G14+G15+G16</f>
        <v>161096.40000000002</v>
      </c>
      <c r="H12" s="54"/>
      <c r="I12" s="54"/>
      <c r="J12" s="54"/>
    </row>
    <row r="13" spans="1:10" s="47" customFormat="1" ht="12.75">
      <c r="A13" s="55" t="s">
        <v>26</v>
      </c>
      <c r="B13" s="11" t="s">
        <v>89</v>
      </c>
      <c r="C13" s="56" t="s">
        <v>1</v>
      </c>
      <c r="D13" s="57" t="s">
        <v>1</v>
      </c>
      <c r="E13" s="57" t="s">
        <v>1</v>
      </c>
      <c r="F13" s="57" t="s">
        <v>1</v>
      </c>
      <c r="G13" s="57" t="s">
        <v>1</v>
      </c>
      <c r="H13" s="57" t="s">
        <v>1</v>
      </c>
      <c r="I13" s="57" t="s">
        <v>1</v>
      </c>
      <c r="J13" s="57" t="s">
        <v>1</v>
      </c>
    </row>
    <row r="14" spans="1:10" s="47" customFormat="1" ht="12.75">
      <c r="A14" s="55"/>
      <c r="B14" s="11" t="s">
        <v>230</v>
      </c>
      <c r="C14" s="56">
        <v>226</v>
      </c>
      <c r="D14" s="57">
        <v>1</v>
      </c>
      <c r="E14" s="57">
        <v>53698.8</v>
      </c>
      <c r="F14" s="57">
        <f>D14*E14</f>
        <v>53698.8</v>
      </c>
      <c r="G14" s="57">
        <f aca="true" t="shared" si="0" ref="G14:G19">F14</f>
        <v>53698.8</v>
      </c>
      <c r="H14" s="57"/>
      <c r="I14" s="57"/>
      <c r="J14" s="57"/>
    </row>
    <row r="15" spans="1:10" s="47" customFormat="1" ht="25.5">
      <c r="A15" s="55"/>
      <c r="B15" s="11" t="s">
        <v>231</v>
      </c>
      <c r="C15" s="56">
        <v>226</v>
      </c>
      <c r="D15" s="57">
        <v>1</v>
      </c>
      <c r="E15" s="57">
        <v>53698.8</v>
      </c>
      <c r="F15" s="57">
        <f>D15*E15</f>
        <v>53698.8</v>
      </c>
      <c r="G15" s="57">
        <f t="shared" si="0"/>
        <v>53698.8</v>
      </c>
      <c r="H15" s="57"/>
      <c r="I15" s="57"/>
      <c r="J15" s="57"/>
    </row>
    <row r="16" spans="1:10" s="47" customFormat="1" ht="25.5">
      <c r="A16" s="55"/>
      <c r="B16" s="11" t="s">
        <v>232</v>
      </c>
      <c r="C16" s="56">
        <v>226</v>
      </c>
      <c r="D16" s="57">
        <v>1</v>
      </c>
      <c r="E16" s="57">
        <v>53698.8</v>
      </c>
      <c r="F16" s="57">
        <f>D16*E16</f>
        <v>53698.8</v>
      </c>
      <c r="G16" s="57">
        <f t="shared" si="0"/>
        <v>53698.8</v>
      </c>
      <c r="H16" s="57"/>
      <c r="I16" s="57"/>
      <c r="J16" s="57"/>
    </row>
    <row r="17" spans="1:10" s="46" customFormat="1" ht="51">
      <c r="A17" s="51" t="s">
        <v>9</v>
      </c>
      <c r="B17" s="52" t="s">
        <v>91</v>
      </c>
      <c r="C17" s="53"/>
      <c r="D17" s="54" t="s">
        <v>1</v>
      </c>
      <c r="E17" s="54" t="s">
        <v>1</v>
      </c>
      <c r="F17" s="54">
        <f>F18</f>
        <v>16000</v>
      </c>
      <c r="G17" s="54">
        <f t="shared" si="0"/>
        <v>16000</v>
      </c>
      <c r="H17" s="54"/>
      <c r="I17" s="54"/>
      <c r="J17" s="54"/>
    </row>
    <row r="18" spans="1:10" s="47" customFormat="1" ht="25.5">
      <c r="A18" s="55" t="s">
        <v>12</v>
      </c>
      <c r="B18" s="11" t="s">
        <v>92</v>
      </c>
      <c r="C18" s="56">
        <v>226</v>
      </c>
      <c r="D18" s="57">
        <v>2</v>
      </c>
      <c r="E18" s="57">
        <v>16000</v>
      </c>
      <c r="F18" s="57">
        <v>16000</v>
      </c>
      <c r="G18" s="57">
        <f t="shared" si="0"/>
        <v>16000</v>
      </c>
      <c r="H18" s="57"/>
      <c r="I18" s="57"/>
      <c r="J18" s="57"/>
    </row>
    <row r="19" spans="1:10" s="46" customFormat="1" ht="63.75">
      <c r="A19" s="51" t="s">
        <v>10</v>
      </c>
      <c r="B19" s="52" t="s">
        <v>233</v>
      </c>
      <c r="C19" s="53">
        <v>226</v>
      </c>
      <c r="D19" s="54">
        <v>1</v>
      </c>
      <c r="E19" s="54">
        <v>400000</v>
      </c>
      <c r="F19" s="54">
        <v>400000</v>
      </c>
      <c r="G19" s="54">
        <f t="shared" si="0"/>
        <v>400000</v>
      </c>
      <c r="H19" s="54"/>
      <c r="I19" s="54"/>
      <c r="J19" s="54"/>
    </row>
    <row r="20" spans="1:10" s="46" customFormat="1" ht="12.75">
      <c r="A20" s="51" t="s">
        <v>11</v>
      </c>
      <c r="B20" s="52" t="s">
        <v>234</v>
      </c>
      <c r="C20" s="53">
        <v>226</v>
      </c>
      <c r="D20" s="54">
        <v>1</v>
      </c>
      <c r="E20" s="54">
        <v>14173180</v>
      </c>
      <c r="F20" s="54">
        <f>E20</f>
        <v>14173180</v>
      </c>
      <c r="G20" s="54">
        <v>2673180</v>
      </c>
      <c r="H20" s="54">
        <v>2000000</v>
      </c>
      <c r="I20" s="54">
        <v>9500000</v>
      </c>
      <c r="J20" s="54"/>
    </row>
    <row r="21" spans="1:10" s="46" customFormat="1" ht="12.75">
      <c r="A21" s="51" t="s">
        <v>14</v>
      </c>
      <c r="B21" s="52" t="s">
        <v>235</v>
      </c>
      <c r="C21" s="53">
        <v>226</v>
      </c>
      <c r="D21" s="54">
        <v>1</v>
      </c>
      <c r="E21" s="54">
        <v>195000</v>
      </c>
      <c r="F21" s="54">
        <v>195000</v>
      </c>
      <c r="G21" s="54">
        <f aca="true" t="shared" si="1" ref="G21:G27">F21</f>
        <v>195000</v>
      </c>
      <c r="H21" s="54"/>
      <c r="I21" s="54"/>
      <c r="J21" s="54"/>
    </row>
    <row r="22" spans="1:10" s="46" customFormat="1" ht="12.75">
      <c r="A22" s="51" t="s">
        <v>69</v>
      </c>
      <c r="B22" s="52" t="s">
        <v>236</v>
      </c>
      <c r="C22" s="53">
        <v>226</v>
      </c>
      <c r="D22" s="54">
        <v>1</v>
      </c>
      <c r="E22" s="54">
        <v>172987.2</v>
      </c>
      <c r="F22" s="54">
        <f>E22</f>
        <v>172987.2</v>
      </c>
      <c r="G22" s="54">
        <f t="shared" si="1"/>
        <v>172987.2</v>
      </c>
      <c r="H22" s="54"/>
      <c r="I22" s="54"/>
      <c r="J22" s="54"/>
    </row>
    <row r="23" spans="1:10" s="46" customFormat="1" ht="25.5">
      <c r="A23" s="51" t="s">
        <v>70</v>
      </c>
      <c r="B23" s="52" t="s">
        <v>237</v>
      </c>
      <c r="C23" s="53"/>
      <c r="D23" s="54" t="s">
        <v>1</v>
      </c>
      <c r="E23" s="54" t="s">
        <v>1</v>
      </c>
      <c r="F23" s="54">
        <f>F24+F25+F26</f>
        <v>621388.8</v>
      </c>
      <c r="G23" s="54">
        <f t="shared" si="1"/>
        <v>621388.8</v>
      </c>
      <c r="H23" s="54"/>
      <c r="I23" s="54"/>
      <c r="J23" s="54"/>
    </row>
    <row r="24" spans="1:10" s="47" customFormat="1" ht="12.75">
      <c r="A24" s="55"/>
      <c r="B24" s="11" t="s">
        <v>230</v>
      </c>
      <c r="C24" s="56">
        <v>226</v>
      </c>
      <c r="D24" s="57">
        <v>1</v>
      </c>
      <c r="E24" s="57">
        <v>207129.6</v>
      </c>
      <c r="F24" s="57">
        <f>D24*E24</f>
        <v>207129.6</v>
      </c>
      <c r="G24" s="57">
        <f t="shared" si="1"/>
        <v>207129.6</v>
      </c>
      <c r="H24" s="57"/>
      <c r="I24" s="57"/>
      <c r="J24" s="57"/>
    </row>
    <row r="25" spans="1:10" s="47" customFormat="1" ht="25.5">
      <c r="A25" s="55"/>
      <c r="B25" s="11" t="s">
        <v>231</v>
      </c>
      <c r="C25" s="56">
        <v>226</v>
      </c>
      <c r="D25" s="57">
        <v>1</v>
      </c>
      <c r="E25" s="57">
        <v>207129.6</v>
      </c>
      <c r="F25" s="57">
        <f>D25*E25</f>
        <v>207129.6</v>
      </c>
      <c r="G25" s="57">
        <f t="shared" si="1"/>
        <v>207129.6</v>
      </c>
      <c r="H25" s="57"/>
      <c r="I25" s="57"/>
      <c r="J25" s="57"/>
    </row>
    <row r="26" spans="1:10" s="47" customFormat="1" ht="25.5">
      <c r="A26" s="55"/>
      <c r="B26" s="11" t="s">
        <v>232</v>
      </c>
      <c r="C26" s="56">
        <v>226</v>
      </c>
      <c r="D26" s="57">
        <v>1</v>
      </c>
      <c r="E26" s="57">
        <v>207129.6</v>
      </c>
      <c r="F26" s="57">
        <f>D26*E26</f>
        <v>207129.6</v>
      </c>
      <c r="G26" s="57">
        <f t="shared" si="1"/>
        <v>207129.6</v>
      </c>
      <c r="H26" s="57"/>
      <c r="I26" s="57"/>
      <c r="J26" s="57"/>
    </row>
    <row r="27" spans="1:10" s="46" customFormat="1" ht="25.5">
      <c r="A27" s="51" t="s">
        <v>103</v>
      </c>
      <c r="B27" s="52" t="s">
        <v>238</v>
      </c>
      <c r="C27" s="53">
        <v>226</v>
      </c>
      <c r="D27" s="54">
        <v>1</v>
      </c>
      <c r="E27" s="54">
        <v>33547.6</v>
      </c>
      <c r="F27" s="54">
        <f>D27*E27</f>
        <v>33547.6</v>
      </c>
      <c r="G27" s="54">
        <f t="shared" si="1"/>
        <v>33547.6</v>
      </c>
      <c r="H27" s="54"/>
      <c r="I27" s="54"/>
      <c r="J27" s="54"/>
    </row>
    <row r="28" spans="1:10" s="46" customFormat="1" ht="12.75">
      <c r="A28" s="548" t="s">
        <v>18</v>
      </c>
      <c r="B28" s="549"/>
      <c r="C28" s="549"/>
      <c r="D28" s="549"/>
      <c r="E28" s="549"/>
      <c r="F28" s="50">
        <f>F7+F12+F17+F19+F20+F21+F22+F23+F27</f>
        <v>22803200</v>
      </c>
      <c r="G28" s="50">
        <f>G7+G12+G17+G19+G20+G21+G22+G23+G27</f>
        <v>11303200</v>
      </c>
      <c r="H28" s="50">
        <f>H7+H12+H17+H19+H20+H21+H22+H23+H27</f>
        <v>2000000</v>
      </c>
      <c r="I28" s="50">
        <f>I7+I12+I17+I19+I20+I21+I22+I23+I27</f>
        <v>9500000</v>
      </c>
      <c r="J28" s="50"/>
    </row>
    <row r="31" ht="15">
      <c r="G31" s="58"/>
    </row>
  </sheetData>
  <sheetProtection/>
  <mergeCells count="11">
    <mergeCell ref="A4:A5"/>
    <mergeCell ref="H4:H5"/>
    <mergeCell ref="A28:E28"/>
    <mergeCell ref="A2:J2"/>
    <mergeCell ref="I4:J4"/>
    <mergeCell ref="F4:F5"/>
    <mergeCell ref="G4:G5"/>
    <mergeCell ref="B4:B5"/>
    <mergeCell ref="E4:E5"/>
    <mergeCell ref="D4:D5"/>
    <mergeCell ref="C4:C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view="pageBreakPreview" zoomScaleSheetLayoutView="100" zoomScalePageLayoutView="0" workbookViewId="0" topLeftCell="A1">
      <selection activeCell="G18" sqref="G18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93</v>
      </c>
    </row>
    <row r="3" spans="1:10" s="15" customFormat="1" ht="89.25" customHeight="1">
      <c r="A3" s="556" t="s">
        <v>3</v>
      </c>
      <c r="B3" s="556" t="s">
        <v>22</v>
      </c>
      <c r="C3" s="556" t="s">
        <v>154</v>
      </c>
      <c r="D3" s="556" t="s">
        <v>87</v>
      </c>
      <c r="E3" s="556" t="s">
        <v>102</v>
      </c>
      <c r="F3" s="556" t="s">
        <v>176</v>
      </c>
      <c r="G3" s="556" t="s">
        <v>117</v>
      </c>
      <c r="H3" s="556" t="s">
        <v>122</v>
      </c>
      <c r="I3" s="556" t="s">
        <v>19</v>
      </c>
      <c r="J3" s="556"/>
    </row>
    <row r="4" spans="1:10" s="15" customFormat="1" ht="25.5">
      <c r="A4" s="556"/>
      <c r="B4" s="556"/>
      <c r="C4" s="556"/>
      <c r="D4" s="556"/>
      <c r="E4" s="556"/>
      <c r="F4" s="556"/>
      <c r="G4" s="556"/>
      <c r="H4" s="556"/>
      <c r="I4" s="97" t="s">
        <v>2</v>
      </c>
      <c r="J4" s="97" t="s">
        <v>34</v>
      </c>
    </row>
    <row r="5" spans="1:10" s="18" customFormat="1" ht="12.75">
      <c r="A5" s="60">
        <v>1</v>
      </c>
      <c r="B5" s="98">
        <v>2</v>
      </c>
      <c r="C5" s="99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</row>
    <row r="6" spans="1:10" s="66" customFormat="1" ht="25.5">
      <c r="A6" s="100" t="s">
        <v>7</v>
      </c>
      <c r="B6" s="52" t="s">
        <v>95</v>
      </c>
      <c r="C6" s="53">
        <v>310</v>
      </c>
      <c r="D6" s="54" t="s">
        <v>1</v>
      </c>
      <c r="E6" s="54" t="s">
        <v>1</v>
      </c>
      <c r="F6" s="54">
        <f>F8+F9+F10+F12+F11</f>
        <v>1667935.62</v>
      </c>
      <c r="G6" s="54">
        <f>G8+G9+G10+G11</f>
        <v>890960</v>
      </c>
      <c r="H6" s="54">
        <f>H12</f>
        <v>508975.62</v>
      </c>
      <c r="I6" s="54">
        <f>100000+100000+I9</f>
        <v>268000</v>
      </c>
      <c r="J6" s="54"/>
    </row>
    <row r="7" spans="1:10" s="19" customFormat="1" ht="12.75">
      <c r="A7" s="101" t="s">
        <v>23</v>
      </c>
      <c r="B7" s="11" t="s">
        <v>96</v>
      </c>
      <c r="C7" s="56" t="s">
        <v>1</v>
      </c>
      <c r="D7" s="57" t="s">
        <v>1</v>
      </c>
      <c r="E7" s="57" t="s">
        <v>1</v>
      </c>
      <c r="F7" s="57" t="s">
        <v>1</v>
      </c>
      <c r="G7" s="57" t="s">
        <v>1</v>
      </c>
      <c r="H7" s="57" t="s">
        <v>1</v>
      </c>
      <c r="I7" s="57" t="s">
        <v>1</v>
      </c>
      <c r="J7" s="57" t="s">
        <v>1</v>
      </c>
    </row>
    <row r="8" spans="1:10" s="19" customFormat="1" ht="25.5">
      <c r="A8" s="101" t="s">
        <v>24</v>
      </c>
      <c r="B8" s="11" t="s">
        <v>217</v>
      </c>
      <c r="C8" s="56">
        <v>310</v>
      </c>
      <c r="D8" s="57">
        <v>1</v>
      </c>
      <c r="E8" s="57">
        <v>450000</v>
      </c>
      <c r="F8" s="57">
        <f>D8*E8</f>
        <v>450000</v>
      </c>
      <c r="G8" s="57">
        <f>F8</f>
        <v>450000</v>
      </c>
      <c r="H8" s="57"/>
      <c r="I8" s="57"/>
      <c r="J8" s="57"/>
    </row>
    <row r="9" spans="1:10" s="19" customFormat="1" ht="12.75">
      <c r="A9" s="101" t="s">
        <v>25</v>
      </c>
      <c r="B9" s="11" t="s">
        <v>218</v>
      </c>
      <c r="C9" s="56">
        <v>310</v>
      </c>
      <c r="D9" s="57">
        <v>1</v>
      </c>
      <c r="E9" s="57">
        <f>150000+68000</f>
        <v>218000</v>
      </c>
      <c r="F9" s="57">
        <f>D9*E9</f>
        <v>218000</v>
      </c>
      <c r="G9" s="57">
        <f>F9-I9</f>
        <v>150000</v>
      </c>
      <c r="H9" s="57"/>
      <c r="I9" s="57">
        <v>68000</v>
      </c>
      <c r="J9" s="57"/>
    </row>
    <row r="10" spans="1:10" s="19" customFormat="1" ht="12.75">
      <c r="A10" s="101" t="s">
        <v>84</v>
      </c>
      <c r="B10" s="11" t="s">
        <v>219</v>
      </c>
      <c r="C10" s="56">
        <v>310</v>
      </c>
      <c r="D10" s="57">
        <v>2</v>
      </c>
      <c r="E10" s="57">
        <v>200000</v>
      </c>
      <c r="F10" s="57">
        <f>D10*E10</f>
        <v>400000</v>
      </c>
      <c r="G10" s="57">
        <v>200000</v>
      </c>
      <c r="H10" s="57"/>
      <c r="I10" s="57">
        <v>200000</v>
      </c>
      <c r="J10" s="57"/>
    </row>
    <row r="11" spans="1:10" s="19" customFormat="1" ht="25.5">
      <c r="A11" s="101" t="s">
        <v>270</v>
      </c>
      <c r="B11" s="11" t="s">
        <v>273</v>
      </c>
      <c r="C11" s="56">
        <v>310</v>
      </c>
      <c r="D11" s="57">
        <v>1</v>
      </c>
      <c r="E11" s="57">
        <v>90960</v>
      </c>
      <c r="F11" s="57">
        <v>90960</v>
      </c>
      <c r="G11" s="57">
        <f>F11</f>
        <v>90960</v>
      </c>
      <c r="H11" s="57"/>
      <c r="I11" s="57"/>
      <c r="J11" s="57"/>
    </row>
    <row r="12" spans="1:10" s="19" customFormat="1" ht="12.75">
      <c r="A12" s="101" t="s">
        <v>272</v>
      </c>
      <c r="B12" s="11" t="s">
        <v>271</v>
      </c>
      <c r="C12" s="56">
        <v>310</v>
      </c>
      <c r="D12" s="57">
        <v>3</v>
      </c>
      <c r="E12" s="57">
        <v>169658.54</v>
      </c>
      <c r="F12" s="57">
        <f>D12*E12</f>
        <v>508975.62</v>
      </c>
      <c r="G12" s="57"/>
      <c r="H12" s="57">
        <f>F12</f>
        <v>508975.62</v>
      </c>
      <c r="I12" s="57"/>
      <c r="J12" s="57"/>
    </row>
    <row r="13" spans="1:10" s="66" customFormat="1" ht="12.75">
      <c r="A13" s="557" t="s">
        <v>18</v>
      </c>
      <c r="B13" s="558"/>
      <c r="C13" s="558"/>
      <c r="D13" s="558"/>
      <c r="E13" s="559"/>
      <c r="F13" s="54">
        <f>F6</f>
        <v>1667935.62</v>
      </c>
      <c r="G13" s="102">
        <f>G6</f>
        <v>890960</v>
      </c>
      <c r="H13" s="102">
        <f>H12</f>
        <v>508975.62</v>
      </c>
      <c r="I13" s="102">
        <f>I6</f>
        <v>268000</v>
      </c>
      <c r="J13" s="103"/>
    </row>
    <row r="14" spans="2:10" ht="15" hidden="1">
      <c r="B14" s="42"/>
      <c r="C14" s="42"/>
      <c r="D14" s="42"/>
      <c r="E14" s="42"/>
      <c r="F14" s="42"/>
      <c r="G14" s="42"/>
      <c r="H14" s="42"/>
      <c r="I14" s="42"/>
      <c r="J14" s="42"/>
    </row>
    <row r="15" ht="15">
      <c r="G15" s="91"/>
    </row>
  </sheetData>
  <sheetProtection/>
  <mergeCells count="10">
    <mergeCell ref="F3:F4"/>
    <mergeCell ref="A13:E13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"/>
  <sheetViews>
    <sheetView view="pageBreakPreview" zoomScaleSheetLayoutView="100" zoomScalePageLayoutView="0" workbookViewId="0" topLeftCell="A1">
      <selection activeCell="I13" sqref="I13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11" t="s">
        <v>3</v>
      </c>
      <c r="B3" s="567" t="s">
        <v>22</v>
      </c>
      <c r="C3" s="560" t="s">
        <v>154</v>
      </c>
      <c r="D3" s="560" t="s">
        <v>73</v>
      </c>
      <c r="E3" s="560" t="s">
        <v>94</v>
      </c>
      <c r="F3" s="560" t="s">
        <v>100</v>
      </c>
      <c r="G3" s="563" t="s">
        <v>175</v>
      </c>
      <c r="H3" s="565" t="s">
        <v>121</v>
      </c>
      <c r="I3" s="565" t="s">
        <v>122</v>
      </c>
      <c r="J3" s="561" t="s">
        <v>19</v>
      </c>
      <c r="K3" s="562"/>
    </row>
    <row r="4" spans="1:11" s="3" customFormat="1" ht="12.75">
      <c r="A4" s="417"/>
      <c r="B4" s="568"/>
      <c r="C4" s="569"/>
      <c r="D4" s="569"/>
      <c r="E4" s="560"/>
      <c r="F4" s="560"/>
      <c r="G4" s="564"/>
      <c r="H4" s="566"/>
      <c r="I4" s="566"/>
      <c r="J4" s="81" t="s">
        <v>2</v>
      </c>
      <c r="K4" s="81" t="s">
        <v>20</v>
      </c>
    </row>
    <row r="5" spans="1:11" s="6" customFormat="1" ht="12.75">
      <c r="A5" s="76">
        <v>1</v>
      </c>
      <c r="B5" s="85">
        <v>2</v>
      </c>
      <c r="C5" s="86">
        <v>3</v>
      </c>
      <c r="D5" s="86">
        <v>4</v>
      </c>
      <c r="E5" s="87">
        <v>5</v>
      </c>
      <c r="F5" s="87">
        <v>6</v>
      </c>
      <c r="G5" s="87">
        <v>7</v>
      </c>
      <c r="H5" s="84">
        <v>8</v>
      </c>
      <c r="I5" s="84">
        <v>9</v>
      </c>
      <c r="J5" s="84">
        <v>10</v>
      </c>
      <c r="K5" s="84">
        <v>11</v>
      </c>
    </row>
    <row r="6" spans="1:11" s="5" customFormat="1" ht="25.5">
      <c r="A6" s="78" t="s">
        <v>7</v>
      </c>
      <c r="B6" s="83" t="s">
        <v>98</v>
      </c>
      <c r="C6" s="82" t="s">
        <v>1</v>
      </c>
      <c r="D6" s="82" t="s">
        <v>1</v>
      </c>
      <c r="E6" s="77" t="s">
        <v>1</v>
      </c>
      <c r="F6" s="77" t="s">
        <v>1</v>
      </c>
      <c r="G6" s="75" t="s">
        <v>1</v>
      </c>
      <c r="H6" s="75" t="s">
        <v>1</v>
      </c>
      <c r="I6" s="81" t="s">
        <v>1</v>
      </c>
      <c r="J6" s="75" t="s">
        <v>1</v>
      </c>
      <c r="K6" s="75" t="s">
        <v>1</v>
      </c>
    </row>
    <row r="7" spans="1:11" s="5" customFormat="1" ht="25.5">
      <c r="A7" s="78" t="s">
        <v>23</v>
      </c>
      <c r="B7" s="83" t="s">
        <v>99</v>
      </c>
      <c r="C7" s="82"/>
      <c r="D7" s="82" t="s">
        <v>1</v>
      </c>
      <c r="E7" s="77" t="s">
        <v>1</v>
      </c>
      <c r="F7" s="77" t="s">
        <v>1</v>
      </c>
      <c r="G7" s="80">
        <f>G8+G9+G10+G11+G12+G13</f>
        <v>11815088.03</v>
      </c>
      <c r="H7" s="79">
        <f>H8+H9+H10+H11+H12+H13</f>
        <v>2450000</v>
      </c>
      <c r="I7" s="92">
        <f>I8+I9+I10+I11+I12+I13</f>
        <v>2833524.38</v>
      </c>
      <c r="J7" s="92">
        <f>J8+J9+J10+J11+J12+J13</f>
        <v>6531563.65</v>
      </c>
      <c r="K7" s="75"/>
    </row>
    <row r="8" spans="1:12" s="5" customFormat="1" ht="89.25">
      <c r="A8" s="78" t="s">
        <v>45</v>
      </c>
      <c r="B8" s="39" t="s">
        <v>212</v>
      </c>
      <c r="C8" s="41">
        <v>341</v>
      </c>
      <c r="D8" s="40" t="s">
        <v>267</v>
      </c>
      <c r="E8" s="40">
        <v>1</v>
      </c>
      <c r="F8" s="40">
        <v>30000</v>
      </c>
      <c r="G8" s="40">
        <f aca="true" t="shared" si="0" ref="G8:G13">E8*F8</f>
        <v>30000</v>
      </c>
      <c r="H8" s="40">
        <f>G8</f>
        <v>30000</v>
      </c>
      <c r="I8" s="40"/>
      <c r="J8" s="40"/>
      <c r="K8" s="75"/>
      <c r="L8" s="75"/>
    </row>
    <row r="9" spans="1:12" s="5" customFormat="1" ht="38.25">
      <c r="A9" s="78" t="s">
        <v>226</v>
      </c>
      <c r="B9" s="39" t="s">
        <v>213</v>
      </c>
      <c r="C9" s="41">
        <v>342</v>
      </c>
      <c r="D9" s="40" t="s">
        <v>267</v>
      </c>
      <c r="E9" s="40">
        <v>1</v>
      </c>
      <c r="F9" s="40">
        <f>350388.24+5702915.75+1390000+1390000</f>
        <v>8833303.99</v>
      </c>
      <c r="G9" s="40">
        <f t="shared" si="0"/>
        <v>8833303.99</v>
      </c>
      <c r="H9" s="40"/>
      <c r="I9" s="40">
        <f>1390000+1390000</f>
        <v>2780000</v>
      </c>
      <c r="J9" s="40">
        <f>350388.24+5702915.75</f>
        <v>6053303.99</v>
      </c>
      <c r="K9" s="75"/>
      <c r="L9" s="75"/>
    </row>
    <row r="10" spans="1:12" s="5" customFormat="1" ht="51">
      <c r="A10" s="78" t="s">
        <v>227</v>
      </c>
      <c r="B10" s="39" t="s">
        <v>214</v>
      </c>
      <c r="C10" s="41">
        <v>344</v>
      </c>
      <c r="D10" s="40" t="s">
        <v>267</v>
      </c>
      <c r="E10" s="40">
        <v>2</v>
      </c>
      <c r="F10" s="40">
        <v>175000</v>
      </c>
      <c r="G10" s="40">
        <f t="shared" si="0"/>
        <v>350000</v>
      </c>
      <c r="H10" s="40">
        <v>350000</v>
      </c>
      <c r="I10" s="40"/>
      <c r="J10" s="40"/>
      <c r="K10" s="75"/>
      <c r="L10" s="75"/>
    </row>
    <row r="11" spans="1:12" s="5" customFormat="1" ht="38.25">
      <c r="A11" s="78" t="s">
        <v>262</v>
      </c>
      <c r="B11" s="39" t="s">
        <v>215</v>
      </c>
      <c r="C11" s="41">
        <v>345</v>
      </c>
      <c r="D11" s="40" t="s">
        <v>267</v>
      </c>
      <c r="E11" s="40">
        <v>2</v>
      </c>
      <c r="F11" s="40">
        <v>200000</v>
      </c>
      <c r="G11" s="40">
        <f t="shared" si="0"/>
        <v>400000</v>
      </c>
      <c r="H11" s="40">
        <v>200000</v>
      </c>
      <c r="I11" s="40"/>
      <c r="J11" s="40">
        <v>200000</v>
      </c>
      <c r="K11" s="75"/>
      <c r="L11" s="75"/>
    </row>
    <row r="12" spans="1:12" s="5" customFormat="1" ht="38.25">
      <c r="A12" s="78" t="s">
        <v>263</v>
      </c>
      <c r="B12" s="39" t="s">
        <v>216</v>
      </c>
      <c r="C12" s="41">
        <v>346</v>
      </c>
      <c r="D12" s="40" t="s">
        <v>267</v>
      </c>
      <c r="E12" s="40">
        <v>10</v>
      </c>
      <c r="F12" s="40">
        <v>187000</v>
      </c>
      <c r="G12" s="40">
        <f t="shared" si="0"/>
        <v>1870000</v>
      </c>
      <c r="H12" s="40">
        <f>1200000+670000</f>
        <v>1870000</v>
      </c>
      <c r="I12" s="40"/>
      <c r="J12" s="40"/>
      <c r="K12" s="75"/>
      <c r="L12" s="75"/>
    </row>
    <row r="13" spans="1:12" s="5" customFormat="1" ht="38.25">
      <c r="A13" s="78" t="s">
        <v>261</v>
      </c>
      <c r="B13" s="39" t="s">
        <v>216</v>
      </c>
      <c r="C13" s="41">
        <v>346</v>
      </c>
      <c r="D13" s="40" t="s">
        <v>267</v>
      </c>
      <c r="E13" s="40">
        <v>1</v>
      </c>
      <c r="F13" s="40">
        <f>278259.66+53524.38</f>
        <v>331784.04</v>
      </c>
      <c r="G13" s="40">
        <f t="shared" si="0"/>
        <v>331784.04</v>
      </c>
      <c r="H13" s="40"/>
      <c r="I13" s="40">
        <v>53524.38</v>
      </c>
      <c r="J13" s="40">
        <f>128259.66+150000</f>
        <v>278259.66000000003</v>
      </c>
      <c r="K13" s="75"/>
      <c r="L13" s="75"/>
    </row>
    <row r="14" spans="1:11" s="22" customFormat="1" ht="12.75">
      <c r="A14" s="458" t="s">
        <v>18</v>
      </c>
      <c r="B14" s="459"/>
      <c r="C14" s="459"/>
      <c r="D14" s="459"/>
      <c r="E14" s="459"/>
      <c r="F14" s="459"/>
      <c r="G14" s="93">
        <f>G7</f>
        <v>11815088.03</v>
      </c>
      <c r="H14" s="93">
        <f>H7</f>
        <v>2450000</v>
      </c>
      <c r="I14" s="93">
        <f>I7</f>
        <v>2833524.38</v>
      </c>
      <c r="J14" s="93">
        <f>J7</f>
        <v>6531563.65</v>
      </c>
      <c r="K14" s="89"/>
    </row>
  </sheetData>
  <sheetProtection/>
  <mergeCells count="11">
    <mergeCell ref="E3:E4"/>
    <mergeCell ref="F3:F4"/>
    <mergeCell ref="A14:F14"/>
    <mergeCell ref="J3:K3"/>
    <mergeCell ref="G3:G4"/>
    <mergeCell ref="H3:H4"/>
    <mergeCell ref="I3:I4"/>
    <mergeCell ref="A3:A4"/>
    <mergeCell ref="B3:B4"/>
    <mergeCell ref="C3:C4"/>
    <mergeCell ref="D3:D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22">
      <selection activeCell="DB38" sqref="A1:DI38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238" t="s">
        <v>483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</row>
    <row r="3" spans="1:106" ht="11.25" customHeight="1">
      <c r="A3" s="239" t="s">
        <v>3</v>
      </c>
      <c r="B3" s="239"/>
      <c r="C3" s="239"/>
      <c r="D3" s="239"/>
      <c r="E3" s="239"/>
      <c r="F3" s="239"/>
      <c r="G3" s="239"/>
      <c r="H3" s="240"/>
      <c r="I3" s="185" t="s">
        <v>35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245"/>
      <c r="CN3" s="174" t="s">
        <v>484</v>
      </c>
      <c r="CO3" s="239"/>
      <c r="CP3" s="239"/>
      <c r="CQ3" s="239"/>
      <c r="CR3" s="239"/>
      <c r="CS3" s="239"/>
      <c r="CT3" s="239"/>
      <c r="CU3" s="240"/>
      <c r="CV3" s="174" t="s">
        <v>485</v>
      </c>
      <c r="CW3" s="174" t="s">
        <v>486</v>
      </c>
      <c r="CX3" s="174" t="s">
        <v>487</v>
      </c>
      <c r="CY3" s="177" t="s">
        <v>320</v>
      </c>
      <c r="CZ3" s="178"/>
      <c r="DA3" s="178"/>
      <c r="DB3" s="179"/>
    </row>
    <row r="4" spans="1:106" ht="11.25" customHeight="1">
      <c r="A4" s="241"/>
      <c r="B4" s="241"/>
      <c r="C4" s="241"/>
      <c r="D4" s="241"/>
      <c r="E4" s="241"/>
      <c r="F4" s="241"/>
      <c r="G4" s="241"/>
      <c r="H4" s="242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246"/>
      <c r="CN4" s="175"/>
      <c r="CO4" s="241"/>
      <c r="CP4" s="241"/>
      <c r="CQ4" s="241"/>
      <c r="CR4" s="241"/>
      <c r="CS4" s="241"/>
      <c r="CT4" s="241"/>
      <c r="CU4" s="242"/>
      <c r="CV4" s="175"/>
      <c r="CW4" s="175"/>
      <c r="CX4" s="175"/>
      <c r="CY4" s="140" t="s">
        <v>321</v>
      </c>
      <c r="CZ4" s="140" t="s">
        <v>322</v>
      </c>
      <c r="DA4" s="140" t="s">
        <v>323</v>
      </c>
      <c r="DB4" s="180" t="s">
        <v>324</v>
      </c>
    </row>
    <row r="5" spans="1:106" ht="39" customHeight="1">
      <c r="A5" s="243"/>
      <c r="B5" s="243"/>
      <c r="C5" s="243"/>
      <c r="D5" s="243"/>
      <c r="E5" s="243"/>
      <c r="F5" s="243"/>
      <c r="G5" s="243"/>
      <c r="H5" s="244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247"/>
      <c r="CN5" s="176"/>
      <c r="CO5" s="243"/>
      <c r="CP5" s="243"/>
      <c r="CQ5" s="243"/>
      <c r="CR5" s="243"/>
      <c r="CS5" s="243"/>
      <c r="CT5" s="243"/>
      <c r="CU5" s="244"/>
      <c r="CV5" s="176"/>
      <c r="CW5" s="176"/>
      <c r="CX5" s="176"/>
      <c r="CY5" s="118" t="s">
        <v>488</v>
      </c>
      <c r="CZ5" s="141" t="s">
        <v>489</v>
      </c>
      <c r="DA5" s="141" t="s">
        <v>490</v>
      </c>
      <c r="DB5" s="181"/>
    </row>
    <row r="6" spans="1:106" ht="13.5" customHeight="1" thickBot="1">
      <c r="A6" s="233" t="s">
        <v>7</v>
      </c>
      <c r="B6" s="233"/>
      <c r="C6" s="233"/>
      <c r="D6" s="233"/>
      <c r="E6" s="233"/>
      <c r="F6" s="233"/>
      <c r="G6" s="233"/>
      <c r="H6" s="234"/>
      <c r="I6" s="233" t="s">
        <v>8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4"/>
      <c r="CN6" s="235" t="s">
        <v>9</v>
      </c>
      <c r="CO6" s="236"/>
      <c r="CP6" s="236"/>
      <c r="CQ6" s="236"/>
      <c r="CR6" s="236"/>
      <c r="CS6" s="236"/>
      <c r="CT6" s="236"/>
      <c r="CU6" s="237"/>
      <c r="CV6" s="142" t="s">
        <v>10</v>
      </c>
      <c r="CW6" s="142" t="s">
        <v>491</v>
      </c>
      <c r="CX6" s="142" t="s">
        <v>123</v>
      </c>
      <c r="CY6" s="142" t="s">
        <v>11</v>
      </c>
      <c r="CZ6" s="142" t="s">
        <v>14</v>
      </c>
      <c r="DA6" s="142" t="s">
        <v>69</v>
      </c>
      <c r="DB6" s="143" t="s">
        <v>70</v>
      </c>
    </row>
    <row r="7" spans="1:106" ht="15.75" customHeight="1">
      <c r="A7" s="226">
        <v>1</v>
      </c>
      <c r="B7" s="226"/>
      <c r="C7" s="226"/>
      <c r="D7" s="226"/>
      <c r="E7" s="226"/>
      <c r="F7" s="226"/>
      <c r="G7" s="226"/>
      <c r="H7" s="227"/>
      <c r="I7" s="228" t="s">
        <v>492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30" t="s">
        <v>493</v>
      </c>
      <c r="CO7" s="231"/>
      <c r="CP7" s="231"/>
      <c r="CQ7" s="231"/>
      <c r="CR7" s="231"/>
      <c r="CS7" s="231"/>
      <c r="CT7" s="231"/>
      <c r="CU7" s="232"/>
      <c r="CV7" s="124" t="s">
        <v>494</v>
      </c>
      <c r="CW7" s="124" t="s">
        <v>331</v>
      </c>
      <c r="CX7" s="124" t="s">
        <v>494</v>
      </c>
      <c r="CY7" s="125">
        <v>51067623.65</v>
      </c>
      <c r="CZ7" s="125">
        <v>46299837.66</v>
      </c>
      <c r="DA7" s="125">
        <v>46299837.66</v>
      </c>
      <c r="DB7" s="126"/>
    </row>
    <row r="8" spans="1:106" ht="24" customHeight="1">
      <c r="A8" s="221" t="s">
        <v>23</v>
      </c>
      <c r="B8" s="221"/>
      <c r="C8" s="221"/>
      <c r="D8" s="221"/>
      <c r="E8" s="221"/>
      <c r="F8" s="221"/>
      <c r="G8" s="221"/>
      <c r="H8" s="222"/>
      <c r="I8" s="223" t="s">
        <v>495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5" t="s">
        <v>496</v>
      </c>
      <c r="CO8" s="221"/>
      <c r="CP8" s="221"/>
      <c r="CQ8" s="221"/>
      <c r="CR8" s="221"/>
      <c r="CS8" s="221"/>
      <c r="CT8" s="221"/>
      <c r="CU8" s="222"/>
      <c r="CV8" s="128" t="s">
        <v>494</v>
      </c>
      <c r="CW8" s="128" t="s">
        <v>331</v>
      </c>
      <c r="CX8" s="128" t="s">
        <v>494</v>
      </c>
      <c r="CY8" s="129">
        <v>51067623.65</v>
      </c>
      <c r="CZ8" s="129">
        <v>46299837.66</v>
      </c>
      <c r="DA8" s="129">
        <v>46299837.66</v>
      </c>
      <c r="DB8" s="130"/>
    </row>
    <row r="9" spans="1:106" ht="24" customHeight="1">
      <c r="A9" s="221" t="s">
        <v>45</v>
      </c>
      <c r="B9" s="221"/>
      <c r="C9" s="221"/>
      <c r="D9" s="221"/>
      <c r="E9" s="221"/>
      <c r="F9" s="221"/>
      <c r="G9" s="221"/>
      <c r="H9" s="222"/>
      <c r="I9" s="223" t="s">
        <v>497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5" t="s">
        <v>498</v>
      </c>
      <c r="CO9" s="221"/>
      <c r="CP9" s="221"/>
      <c r="CQ9" s="221"/>
      <c r="CR9" s="221"/>
      <c r="CS9" s="221"/>
      <c r="CT9" s="221"/>
      <c r="CU9" s="222"/>
      <c r="CV9" s="128" t="s">
        <v>494</v>
      </c>
      <c r="CW9" s="128" t="s">
        <v>331</v>
      </c>
      <c r="CX9" s="128" t="s">
        <v>494</v>
      </c>
      <c r="CY9" s="129">
        <v>27225560</v>
      </c>
      <c r="CZ9" s="129">
        <v>27134600</v>
      </c>
      <c r="DA9" s="129">
        <v>27134600</v>
      </c>
      <c r="DB9" s="130"/>
    </row>
    <row r="10" spans="1:106" ht="24" customHeight="1">
      <c r="A10" s="221" t="s">
        <v>499</v>
      </c>
      <c r="B10" s="221"/>
      <c r="C10" s="221"/>
      <c r="D10" s="221"/>
      <c r="E10" s="221"/>
      <c r="F10" s="221"/>
      <c r="G10" s="221"/>
      <c r="H10" s="222"/>
      <c r="I10" s="223" t="s">
        <v>500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5" t="s">
        <v>501</v>
      </c>
      <c r="CO10" s="221"/>
      <c r="CP10" s="221"/>
      <c r="CQ10" s="221"/>
      <c r="CR10" s="221"/>
      <c r="CS10" s="221"/>
      <c r="CT10" s="221"/>
      <c r="CU10" s="222"/>
      <c r="CV10" s="128" t="s">
        <v>502</v>
      </c>
      <c r="CW10" s="128" t="s">
        <v>331</v>
      </c>
      <c r="CX10" s="128" t="s">
        <v>494</v>
      </c>
      <c r="CY10" s="129">
        <v>27225560</v>
      </c>
      <c r="CZ10" s="129">
        <v>27134600</v>
      </c>
      <c r="DA10" s="129">
        <v>27134600</v>
      </c>
      <c r="DB10" s="130"/>
    </row>
    <row r="11" spans="1:106" ht="24" customHeight="1">
      <c r="A11" s="221" t="s">
        <v>226</v>
      </c>
      <c r="B11" s="221"/>
      <c r="C11" s="221"/>
      <c r="D11" s="221"/>
      <c r="E11" s="221"/>
      <c r="F11" s="221"/>
      <c r="G11" s="221"/>
      <c r="H11" s="222"/>
      <c r="I11" s="223" t="s">
        <v>503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5" t="s">
        <v>504</v>
      </c>
      <c r="CO11" s="221"/>
      <c r="CP11" s="221"/>
      <c r="CQ11" s="221"/>
      <c r="CR11" s="221"/>
      <c r="CS11" s="221"/>
      <c r="CT11" s="221"/>
      <c r="CU11" s="222"/>
      <c r="CV11" s="128" t="s">
        <v>494</v>
      </c>
      <c r="CW11" s="128" t="s">
        <v>331</v>
      </c>
      <c r="CX11" s="128" t="s">
        <v>494</v>
      </c>
      <c r="CY11" s="129">
        <v>7542500</v>
      </c>
      <c r="CZ11" s="129">
        <v>4780000</v>
      </c>
      <c r="DA11" s="129">
        <v>4780000</v>
      </c>
      <c r="DB11" s="130"/>
    </row>
    <row r="12" spans="1:106" ht="24" customHeight="1">
      <c r="A12" s="221" t="s">
        <v>505</v>
      </c>
      <c r="B12" s="221"/>
      <c r="C12" s="221"/>
      <c r="D12" s="221"/>
      <c r="E12" s="221"/>
      <c r="F12" s="221"/>
      <c r="G12" s="221"/>
      <c r="H12" s="222"/>
      <c r="I12" s="223" t="s">
        <v>500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5" t="s">
        <v>506</v>
      </c>
      <c r="CO12" s="221"/>
      <c r="CP12" s="221"/>
      <c r="CQ12" s="221"/>
      <c r="CR12" s="221"/>
      <c r="CS12" s="221"/>
      <c r="CT12" s="221"/>
      <c r="CU12" s="222"/>
      <c r="CV12" s="128" t="s">
        <v>494</v>
      </c>
      <c r="CW12" s="128" t="s">
        <v>331</v>
      </c>
      <c r="CX12" s="128" t="s">
        <v>494</v>
      </c>
      <c r="CY12" s="129">
        <v>7542500</v>
      </c>
      <c r="CZ12" s="129">
        <v>4780000</v>
      </c>
      <c r="DA12" s="129">
        <v>4780000</v>
      </c>
      <c r="DB12" s="130"/>
    </row>
    <row r="13" spans="1:106" ht="24" customHeight="1">
      <c r="A13" s="221" t="s">
        <v>507</v>
      </c>
      <c r="B13" s="221"/>
      <c r="C13" s="221"/>
      <c r="D13" s="221"/>
      <c r="E13" s="221"/>
      <c r="F13" s="221"/>
      <c r="G13" s="221"/>
      <c r="H13" s="222"/>
      <c r="I13" s="223" t="s">
        <v>508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5" t="s">
        <v>509</v>
      </c>
      <c r="CO13" s="221"/>
      <c r="CP13" s="221"/>
      <c r="CQ13" s="221"/>
      <c r="CR13" s="221"/>
      <c r="CS13" s="221"/>
      <c r="CT13" s="221"/>
      <c r="CU13" s="222"/>
      <c r="CV13" s="128" t="s">
        <v>502</v>
      </c>
      <c r="CW13" s="128" t="s">
        <v>341</v>
      </c>
      <c r="CX13" s="128" t="s">
        <v>494</v>
      </c>
      <c r="CY13" s="129">
        <v>7542500</v>
      </c>
      <c r="CZ13" s="129">
        <v>4780000</v>
      </c>
      <c r="DA13" s="129">
        <v>4780000</v>
      </c>
      <c r="DB13" s="130"/>
    </row>
    <row r="14" spans="1:106" ht="24" customHeight="1">
      <c r="A14" s="221" t="s">
        <v>227</v>
      </c>
      <c r="B14" s="221"/>
      <c r="C14" s="221"/>
      <c r="D14" s="221"/>
      <c r="E14" s="221"/>
      <c r="F14" s="221"/>
      <c r="G14" s="221"/>
      <c r="H14" s="222"/>
      <c r="I14" s="223" t="s">
        <v>510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5" t="s">
        <v>511</v>
      </c>
      <c r="CO14" s="221"/>
      <c r="CP14" s="221"/>
      <c r="CQ14" s="221"/>
      <c r="CR14" s="221"/>
      <c r="CS14" s="221"/>
      <c r="CT14" s="221"/>
      <c r="CU14" s="222"/>
      <c r="CV14" s="128" t="s">
        <v>494</v>
      </c>
      <c r="CW14" s="128" t="s">
        <v>331</v>
      </c>
      <c r="CX14" s="128" t="s">
        <v>494</v>
      </c>
      <c r="CY14" s="129">
        <v>16299563.65</v>
      </c>
      <c r="CZ14" s="129">
        <v>14385237.66</v>
      </c>
      <c r="DA14" s="129">
        <v>14385237.66</v>
      </c>
      <c r="DB14" s="130"/>
    </row>
    <row r="15" spans="1:106" ht="24" customHeight="1">
      <c r="A15" s="221" t="s">
        <v>512</v>
      </c>
      <c r="B15" s="221"/>
      <c r="C15" s="221"/>
      <c r="D15" s="221"/>
      <c r="E15" s="221"/>
      <c r="F15" s="221"/>
      <c r="G15" s="221"/>
      <c r="H15" s="222"/>
      <c r="I15" s="223" t="s">
        <v>500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5" t="s">
        <v>513</v>
      </c>
      <c r="CO15" s="221"/>
      <c r="CP15" s="221"/>
      <c r="CQ15" s="221"/>
      <c r="CR15" s="221"/>
      <c r="CS15" s="221"/>
      <c r="CT15" s="221"/>
      <c r="CU15" s="222"/>
      <c r="CV15" s="128" t="s">
        <v>494</v>
      </c>
      <c r="CW15" s="128" t="s">
        <v>331</v>
      </c>
      <c r="CX15" s="128" t="s">
        <v>494</v>
      </c>
      <c r="CY15" s="129">
        <v>16299563.65</v>
      </c>
      <c r="CZ15" s="129">
        <v>14385237.66</v>
      </c>
      <c r="DA15" s="129">
        <v>14385237.66</v>
      </c>
      <c r="DB15" s="130"/>
    </row>
    <row r="16" spans="1:106" ht="12.75" customHeight="1" thickBot="1">
      <c r="A16" s="221" t="s">
        <v>514</v>
      </c>
      <c r="B16" s="221"/>
      <c r="C16" s="221"/>
      <c r="D16" s="221"/>
      <c r="E16" s="221"/>
      <c r="F16" s="221"/>
      <c r="G16" s="221"/>
      <c r="H16" s="222"/>
      <c r="I16" s="223" t="s">
        <v>508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5" t="s">
        <v>515</v>
      </c>
      <c r="CO16" s="221"/>
      <c r="CP16" s="221"/>
      <c r="CQ16" s="221"/>
      <c r="CR16" s="221"/>
      <c r="CS16" s="221"/>
      <c r="CT16" s="221"/>
      <c r="CU16" s="222"/>
      <c r="CV16" s="128" t="s">
        <v>502</v>
      </c>
      <c r="CW16" s="128" t="s">
        <v>341</v>
      </c>
      <c r="CX16" s="128" t="s">
        <v>494</v>
      </c>
      <c r="CY16" s="129">
        <v>16299563.65</v>
      </c>
      <c r="CZ16" s="129">
        <v>14385237.66</v>
      </c>
      <c r="DA16" s="129">
        <v>14385237.66</v>
      </c>
      <c r="DB16" s="130"/>
    </row>
    <row r="17" spans="1:106" ht="24" customHeight="1">
      <c r="A17" s="226">
        <v>2</v>
      </c>
      <c r="B17" s="226"/>
      <c r="C17" s="226"/>
      <c r="D17" s="226"/>
      <c r="E17" s="226"/>
      <c r="F17" s="226"/>
      <c r="G17" s="226"/>
      <c r="H17" s="227"/>
      <c r="I17" s="228" t="s">
        <v>516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30" t="s">
        <v>517</v>
      </c>
      <c r="CO17" s="231"/>
      <c r="CP17" s="231"/>
      <c r="CQ17" s="231"/>
      <c r="CR17" s="231"/>
      <c r="CS17" s="231"/>
      <c r="CT17" s="231"/>
      <c r="CU17" s="232"/>
      <c r="CV17" s="124" t="s">
        <v>494</v>
      </c>
      <c r="CW17" s="124" t="s">
        <v>331</v>
      </c>
      <c r="CX17" s="124" t="s">
        <v>494</v>
      </c>
      <c r="CY17" s="125">
        <v>51067623.65</v>
      </c>
      <c r="CZ17" s="125">
        <v>46299837.66</v>
      </c>
      <c r="DA17" s="125">
        <v>46299837.66</v>
      </c>
      <c r="DB17" s="126"/>
    </row>
    <row r="18" spans="1:106" ht="24" customHeight="1" thickBot="1">
      <c r="A18" s="221" t="s">
        <v>26</v>
      </c>
      <c r="B18" s="221"/>
      <c r="C18" s="221"/>
      <c r="D18" s="221"/>
      <c r="E18" s="221"/>
      <c r="F18" s="221"/>
      <c r="G18" s="221"/>
      <c r="H18" s="222"/>
      <c r="I18" s="223" t="s">
        <v>518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5" t="s">
        <v>519</v>
      </c>
      <c r="CO18" s="221"/>
      <c r="CP18" s="221"/>
      <c r="CQ18" s="221"/>
      <c r="CR18" s="221"/>
      <c r="CS18" s="221"/>
      <c r="CT18" s="221"/>
      <c r="CU18" s="222"/>
      <c r="CV18" s="128" t="s">
        <v>502</v>
      </c>
      <c r="CW18" s="128" t="s">
        <v>331</v>
      </c>
      <c r="CX18" s="128" t="s">
        <v>494</v>
      </c>
      <c r="CY18" s="129">
        <v>51067623.65</v>
      </c>
      <c r="CZ18" s="129">
        <v>46299837.66</v>
      </c>
      <c r="DA18" s="129">
        <v>46299837.66</v>
      </c>
      <c r="DB18" s="130"/>
    </row>
    <row r="19" spans="1:106" ht="15" customHeight="1">
      <c r="A19" s="226">
        <v>3</v>
      </c>
      <c r="B19" s="226"/>
      <c r="C19" s="226"/>
      <c r="D19" s="226"/>
      <c r="E19" s="226"/>
      <c r="F19" s="226"/>
      <c r="G19" s="226"/>
      <c r="H19" s="227"/>
      <c r="I19" s="228" t="s">
        <v>520</v>
      </c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30" t="s">
        <v>521</v>
      </c>
      <c r="CO19" s="231"/>
      <c r="CP19" s="231"/>
      <c r="CQ19" s="231"/>
      <c r="CR19" s="231"/>
      <c r="CS19" s="231"/>
      <c r="CT19" s="231"/>
      <c r="CU19" s="232"/>
      <c r="CV19" s="124" t="s">
        <v>494</v>
      </c>
      <c r="CW19" s="124" t="s">
        <v>331</v>
      </c>
      <c r="CX19" s="124" t="s">
        <v>494</v>
      </c>
      <c r="CY19" s="125"/>
      <c r="CZ19" s="125"/>
      <c r="DA19" s="125"/>
      <c r="DB19" s="126"/>
    </row>
    <row r="20" spans="1:101" ht="27.75" customHeight="1">
      <c r="A20" s="144"/>
      <c r="B20" s="144"/>
      <c r="C20" s="144"/>
      <c r="D20" s="144"/>
      <c r="E20" s="144"/>
      <c r="F20" s="144"/>
      <c r="G20" s="144"/>
      <c r="H20" s="144"/>
      <c r="I20" s="145" t="s">
        <v>522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220" t="s">
        <v>277</v>
      </c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6"/>
    </row>
    <row r="21" spans="1:102" ht="19.5" customHeight="1">
      <c r="A21" s="144"/>
      <c r="B21" s="144"/>
      <c r="C21" s="144"/>
      <c r="D21" s="144"/>
      <c r="E21" s="144"/>
      <c r="F21" s="144"/>
      <c r="G21" s="144"/>
      <c r="H21" s="144"/>
      <c r="I21" s="147" t="s">
        <v>523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4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144"/>
      <c r="BJ21" s="144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144"/>
      <c r="BX21" s="144"/>
      <c r="BY21" s="211" t="s">
        <v>524</v>
      </c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144"/>
      <c r="CT21" s="144"/>
      <c r="CU21" s="144"/>
      <c r="CV21" s="144"/>
      <c r="CW21" s="149"/>
      <c r="CX21" s="150" t="s">
        <v>274</v>
      </c>
    </row>
    <row r="22" spans="43:112" s="148" customFormat="1" ht="19.5" customHeight="1">
      <c r="AQ22" s="205" t="s">
        <v>525</v>
      </c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K22" s="205" t="s">
        <v>526</v>
      </c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Y22" s="205" t="s">
        <v>527</v>
      </c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W22" s="149"/>
      <c r="CX22" s="149" t="s">
        <v>276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44"/>
      <c r="BJ23" s="144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44"/>
      <c r="BX23" s="144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44"/>
      <c r="CT23" s="144"/>
      <c r="CU23" s="144"/>
      <c r="CV23" s="144"/>
      <c r="CW23" s="149"/>
      <c r="CX23" s="149" t="s">
        <v>278</v>
      </c>
    </row>
    <row r="24" spans="1:102" ht="21" customHeight="1">
      <c r="A24" s="144"/>
      <c r="B24" s="144"/>
      <c r="C24" s="144"/>
      <c r="D24" s="144"/>
      <c r="E24" s="144"/>
      <c r="F24" s="144"/>
      <c r="G24" s="144"/>
      <c r="H24" s="144"/>
      <c r="I24" s="145" t="s">
        <v>528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218" t="s">
        <v>529</v>
      </c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152"/>
      <c r="BF24" s="152"/>
      <c r="BG24" s="219" t="s">
        <v>530</v>
      </c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144"/>
      <c r="BZ24" s="144"/>
      <c r="CA24" s="201" t="s">
        <v>531</v>
      </c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144"/>
      <c r="CT24" s="144"/>
      <c r="CU24" s="144"/>
      <c r="CV24" s="144"/>
      <c r="CW24" s="149"/>
      <c r="CX24" s="149" t="s">
        <v>280</v>
      </c>
    </row>
    <row r="25" spans="39:103" s="148" customFormat="1" ht="15.75" customHeight="1">
      <c r="AM25" s="205" t="s">
        <v>525</v>
      </c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G25" s="205" t="s">
        <v>532</v>
      </c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CA25" s="205" t="s">
        <v>533</v>
      </c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X25" s="149" t="s">
        <v>282</v>
      </c>
      <c r="CY25"/>
    </row>
    <row r="26" spans="1:106" ht="3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44"/>
      <c r="BF26" s="144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44"/>
      <c r="BZ26" s="144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44"/>
      <c r="CT26" s="144"/>
      <c r="CU26" s="144"/>
      <c r="CV26" s="144"/>
      <c r="CW26" s="144"/>
      <c r="CX26" s="153"/>
      <c r="CZ26" s="144"/>
      <c r="DA26" s="144"/>
      <c r="DB26" s="144"/>
    </row>
    <row r="27" spans="1:106" ht="12.75" customHeight="1">
      <c r="A27" s="144"/>
      <c r="B27" s="144"/>
      <c r="C27" s="144"/>
      <c r="D27" s="144"/>
      <c r="E27" s="144"/>
      <c r="F27" s="144"/>
      <c r="G27" s="144"/>
      <c r="H27" s="144"/>
      <c r="I27" s="200" t="s">
        <v>534</v>
      </c>
      <c r="J27" s="200"/>
      <c r="K27" s="201" t="s">
        <v>545</v>
      </c>
      <c r="L27" s="201"/>
      <c r="M27" s="201"/>
      <c r="N27" s="202" t="s">
        <v>534</v>
      </c>
      <c r="O27" s="202"/>
      <c r="P27" s="144"/>
      <c r="Q27" s="201" t="s">
        <v>535</v>
      </c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3">
        <v>2023</v>
      </c>
      <c r="AG27" s="203"/>
      <c r="AH27" s="203"/>
      <c r="AI27" s="203"/>
      <c r="AJ27" s="203"/>
      <c r="AK27" s="203"/>
      <c r="AL27" s="145" t="s">
        <v>536</v>
      </c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6" t="s">
        <v>274</v>
      </c>
      <c r="CZ27" s="144"/>
      <c r="DA27" s="144"/>
      <c r="DB27" s="144"/>
    </row>
    <row r="28" spans="1:106" ht="24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9" t="s">
        <v>537</v>
      </c>
      <c r="CZ28" s="144"/>
      <c r="DA28" s="144"/>
      <c r="DB28" s="144"/>
    </row>
    <row r="29" spans="1:106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5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9" t="s">
        <v>538</v>
      </c>
      <c r="CZ29" s="144"/>
      <c r="DA29" s="144"/>
      <c r="DB29" s="144"/>
    </row>
    <row r="30" spans="1:102" ht="25.5" customHeight="1">
      <c r="A30" s="156" t="s">
        <v>539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57"/>
      <c r="CN30" s="144"/>
      <c r="CO30" s="144"/>
      <c r="CP30" s="144"/>
      <c r="CQ30" s="144"/>
      <c r="CR30" s="144"/>
      <c r="CS30" s="144"/>
      <c r="CT30" s="144"/>
      <c r="CU30" s="144"/>
      <c r="CV30" s="144"/>
      <c r="CW30" s="146"/>
      <c r="CX30" s="149" t="s">
        <v>540</v>
      </c>
    </row>
    <row r="31" spans="1:167" ht="43.5" customHeight="1">
      <c r="A31" s="215" t="s">
        <v>541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7"/>
      <c r="CN31" s="144"/>
      <c r="CO31" s="144"/>
      <c r="CP31" s="144"/>
      <c r="CQ31" s="144"/>
      <c r="CR31" s="144"/>
      <c r="CS31" s="144"/>
      <c r="CT31" s="144"/>
      <c r="CU31" s="144"/>
      <c r="CV31" s="144"/>
      <c r="CW31" s="149"/>
      <c r="CX31" s="149" t="s">
        <v>542</v>
      </c>
      <c r="DI31" s="158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14"/>
      <c r="FI31" s="214"/>
      <c r="FJ31" s="214"/>
      <c r="FK31" s="214"/>
    </row>
    <row r="32" spans="1:167" s="148" customFormat="1" ht="16.5" customHeight="1">
      <c r="A32" s="204" t="s">
        <v>543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6"/>
      <c r="CW32" s="149"/>
      <c r="CX32"/>
      <c r="CY32"/>
      <c r="CZ32"/>
      <c r="DA32"/>
      <c r="DB32"/>
      <c r="DC32"/>
      <c r="DD32"/>
      <c r="DE32"/>
      <c r="DF32"/>
      <c r="DG32"/>
      <c r="DH32"/>
      <c r="DI32" s="158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159"/>
      <c r="FI32" s="159"/>
      <c r="FJ32" s="159"/>
      <c r="FK32" s="209"/>
    </row>
    <row r="33" spans="1:167" ht="15" customHeight="1">
      <c r="A33" s="16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61"/>
      <c r="CN33" s="144"/>
      <c r="CO33" s="144"/>
      <c r="CP33" s="144"/>
      <c r="CQ33" s="144"/>
      <c r="CR33" s="144"/>
      <c r="CS33" s="144"/>
      <c r="CT33" s="144"/>
      <c r="CU33" s="144"/>
      <c r="CV33" s="144"/>
      <c r="CW33" s="149"/>
      <c r="DI33" s="158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162"/>
      <c r="FI33" s="163"/>
      <c r="FJ33" s="163"/>
      <c r="FK33" s="209"/>
    </row>
    <row r="34" spans="1:167" ht="14.25" customHeight="1">
      <c r="A34" s="210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144"/>
      <c r="AA34" s="144"/>
      <c r="AB34" s="144"/>
      <c r="AC34" s="144"/>
      <c r="AD34" s="144"/>
      <c r="AE34" s="144"/>
      <c r="AF34" s="144"/>
      <c r="AG34" s="144"/>
      <c r="AH34" s="211" t="s">
        <v>544</v>
      </c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2"/>
      <c r="CN34" s="144"/>
      <c r="CO34" s="144"/>
      <c r="CP34" s="144"/>
      <c r="CQ34" s="144"/>
      <c r="CR34" s="144"/>
      <c r="CS34" s="144"/>
      <c r="CT34" s="144"/>
      <c r="CU34" s="144"/>
      <c r="CV34" s="144"/>
      <c r="CW34" s="149"/>
      <c r="DI34" s="164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165"/>
      <c r="FF34" s="165"/>
      <c r="FG34" s="165"/>
      <c r="FH34" s="165"/>
      <c r="FI34" s="165"/>
      <c r="FJ34" s="165"/>
      <c r="FK34" s="165"/>
    </row>
    <row r="35" spans="1:167" s="148" customFormat="1" ht="12" customHeight="1">
      <c r="A35" s="204" t="s">
        <v>526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AH35" s="205" t="s">
        <v>527</v>
      </c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6"/>
      <c r="CW35" s="166"/>
      <c r="CX35" s="166"/>
      <c r="CY35" s="166"/>
      <c r="CZ35" s="166"/>
      <c r="DA35" s="166"/>
      <c r="DB35" s="167"/>
      <c r="DC35" s="168"/>
      <c r="DD35" s="169"/>
      <c r="DE35" s="169"/>
      <c r="DF35" s="169"/>
      <c r="DG35" s="169"/>
      <c r="DH35" s="169"/>
      <c r="DI35" s="169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8"/>
      <c r="EX35" s="208"/>
      <c r="EY35" s="208"/>
      <c r="EZ35" s="208"/>
      <c r="FA35" s="208"/>
      <c r="FB35" s="208"/>
      <c r="FC35" s="208"/>
      <c r="FD35" s="208"/>
      <c r="FE35" s="159"/>
      <c r="FF35" s="159"/>
      <c r="FG35" s="159"/>
      <c r="FH35" s="170"/>
      <c r="FI35" s="170"/>
      <c r="FJ35" s="170"/>
      <c r="FK35" s="170"/>
    </row>
    <row r="36" spans="1:167" ht="9.75" customHeight="1">
      <c r="A36" s="156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57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99"/>
      <c r="DC36" s="199"/>
      <c r="DD36" s="199"/>
      <c r="DE36" s="199"/>
      <c r="DF36" s="199"/>
      <c r="DG36" s="199"/>
      <c r="DH36" s="199"/>
      <c r="DI36" s="199"/>
      <c r="DJ36" s="197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9"/>
      <c r="EX36" s="199"/>
      <c r="EY36" s="199"/>
      <c r="EZ36" s="199"/>
      <c r="FA36" s="199"/>
      <c r="FB36" s="199"/>
      <c r="FC36" s="199"/>
      <c r="FD36" s="199"/>
      <c r="FE36" s="159"/>
      <c r="FF36" s="159"/>
      <c r="FG36" s="159"/>
      <c r="FH36" s="170"/>
      <c r="FI36" s="170"/>
      <c r="FJ36" s="170"/>
      <c r="FK36" s="170"/>
    </row>
    <row r="37" spans="1:106" ht="12.75" customHeight="1">
      <c r="A37" s="144"/>
      <c r="B37" s="144"/>
      <c r="C37" s="144"/>
      <c r="D37" s="144"/>
      <c r="E37" s="144"/>
      <c r="F37" s="144"/>
      <c r="G37" s="144"/>
      <c r="H37" s="144"/>
      <c r="I37" s="200" t="s">
        <v>534</v>
      </c>
      <c r="J37" s="200"/>
      <c r="K37" s="201" t="s">
        <v>545</v>
      </c>
      <c r="L37" s="201"/>
      <c r="M37" s="201"/>
      <c r="N37" s="202" t="s">
        <v>534</v>
      </c>
      <c r="O37" s="202"/>
      <c r="P37" s="144"/>
      <c r="Q37" s="201" t="s">
        <v>535</v>
      </c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3">
        <v>2023</v>
      </c>
      <c r="AG37" s="203"/>
      <c r="AH37" s="203"/>
      <c r="AI37" s="203"/>
      <c r="AJ37" s="203"/>
      <c r="AK37" s="203"/>
      <c r="AL37" s="145" t="s">
        <v>536</v>
      </c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</row>
    <row r="38" spans="1:167" ht="3" customHeight="1" thickBo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3"/>
      <c r="DB38" s="199"/>
      <c r="DC38" s="199"/>
      <c r="DD38" s="199"/>
      <c r="DE38" s="199"/>
      <c r="DF38" s="199"/>
      <c r="DG38" s="199"/>
      <c r="DH38" s="199"/>
      <c r="DI38" s="199"/>
      <c r="DJ38" s="197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9"/>
      <c r="EX38" s="199"/>
      <c r="EY38" s="199"/>
      <c r="EZ38" s="199"/>
      <c r="FA38" s="199"/>
      <c r="FB38" s="199"/>
      <c r="FC38" s="199"/>
      <c r="FD38" s="199"/>
      <c r="FE38" s="159"/>
      <c r="FF38" s="159"/>
      <c r="FG38" s="159"/>
      <c r="FH38" s="170"/>
      <c r="FI38" s="170"/>
      <c r="FJ38" s="170"/>
      <c r="FK38" s="170"/>
    </row>
    <row r="39" spans="106:167" ht="9.75" customHeight="1">
      <c r="DB39" s="199"/>
      <c r="DC39" s="199"/>
      <c r="DD39" s="199"/>
      <c r="DE39" s="199"/>
      <c r="DF39" s="199"/>
      <c r="DG39" s="199"/>
      <c r="DH39" s="199"/>
      <c r="DI39" s="199"/>
      <c r="DJ39" s="197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9"/>
      <c r="EX39" s="199"/>
      <c r="EY39" s="199"/>
      <c r="EZ39" s="199"/>
      <c r="FA39" s="199"/>
      <c r="FB39" s="199"/>
      <c r="FC39" s="199"/>
      <c r="FD39" s="199"/>
      <c r="FE39" s="159"/>
      <c r="FF39" s="159"/>
      <c r="FG39" s="159"/>
      <c r="FH39" s="170"/>
      <c r="FI39" s="170"/>
      <c r="FJ39" s="170"/>
      <c r="FK39" s="170"/>
    </row>
  </sheetData>
  <sheetProtection/>
  <mergeCells count="99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0:BH21"/>
    <mergeCell ref="BK21:BV21"/>
    <mergeCell ref="BY21:CR21"/>
    <mergeCell ref="AQ22:BH22"/>
    <mergeCell ref="BK22:BV22"/>
    <mergeCell ref="BY22:CR22"/>
    <mergeCell ref="AM24:BD24"/>
    <mergeCell ref="BG24:BX24"/>
    <mergeCell ref="CA24:CR24"/>
    <mergeCell ref="AM25:BD25"/>
    <mergeCell ref="BG25:BX25"/>
    <mergeCell ref="CA25:CR25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34:Y34"/>
    <mergeCell ref="AH34:CM34"/>
    <mergeCell ref="DJ34:EV34"/>
    <mergeCell ref="EW34:FD34"/>
    <mergeCell ref="DJ31:EV33"/>
    <mergeCell ref="EW31:FD33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3"/>
  <sheetViews>
    <sheetView view="pageBreakPreview" zoomScaleSheetLayoutView="100" zoomScalePageLayoutView="0" workbookViewId="0" topLeftCell="A1">
      <selection activeCell="IT19" sqref="IT19"/>
    </sheetView>
  </sheetViews>
  <sheetFormatPr defaultColWidth="0.875" defaultRowHeight="12.75"/>
  <cols>
    <col min="1" max="4" width="0.875" style="72" customWidth="1"/>
    <col min="5" max="5" width="2.875" style="72" customWidth="1"/>
    <col min="6" max="13" width="0.875" style="72" customWidth="1"/>
    <col min="14" max="14" width="1.875" style="72" customWidth="1"/>
    <col min="15" max="53" width="0.875" style="72" customWidth="1"/>
    <col min="54" max="54" width="1.75390625" style="72" customWidth="1"/>
    <col min="55" max="60" width="0.875" style="72" customWidth="1"/>
    <col min="61" max="61" width="3.00390625" style="72" customWidth="1"/>
    <col min="62" max="99" width="0.875" style="72" customWidth="1"/>
    <col min="100" max="100" width="1.625" style="72" customWidth="1"/>
    <col min="101" max="102" width="0.875" style="72" customWidth="1"/>
    <col min="103" max="103" width="1.875" style="72" customWidth="1"/>
    <col min="104" max="104" width="1.25" style="72" customWidth="1"/>
    <col min="105" max="116" width="0.875" style="72" customWidth="1"/>
    <col min="117" max="117" width="2.125" style="72" customWidth="1"/>
    <col min="118" max="167" width="0.875" style="72" customWidth="1"/>
    <col min="168" max="168" width="3.375" style="72" customWidth="1"/>
    <col min="169" max="16384" width="0.875" style="72" customWidth="1"/>
  </cols>
  <sheetData>
    <row r="1" spans="168:187" s="71" customFormat="1" ht="14.25" customHeight="1">
      <c r="FL1" s="325" t="s">
        <v>104</v>
      </c>
      <c r="FM1" s="325"/>
      <c r="FN1" s="325"/>
      <c r="FO1" s="325"/>
      <c r="FP1" s="325"/>
      <c r="FQ1" s="325"/>
      <c r="FR1" s="325"/>
      <c r="FS1" s="325"/>
      <c r="FT1" s="325"/>
      <c r="FU1" s="325"/>
      <c r="FV1" s="325"/>
      <c r="FW1" s="325"/>
      <c r="FX1" s="325"/>
      <c r="FY1" s="325"/>
      <c r="FZ1" s="325"/>
      <c r="GA1" s="325"/>
      <c r="GB1" s="325"/>
      <c r="GC1" s="325"/>
      <c r="GD1" s="325"/>
      <c r="GE1" s="325"/>
    </row>
    <row r="3" spans="1:187" ht="12.75" customHeight="1">
      <c r="A3" s="326" t="s">
        <v>105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6"/>
      <c r="DP3" s="326"/>
      <c r="DQ3" s="326"/>
      <c r="DR3" s="326"/>
      <c r="DS3" s="326"/>
      <c r="DT3" s="326"/>
      <c r="DU3" s="326"/>
      <c r="DV3" s="326"/>
      <c r="DW3" s="326"/>
      <c r="DX3" s="326"/>
      <c r="DY3" s="326"/>
      <c r="DZ3" s="326"/>
      <c r="EA3" s="326"/>
      <c r="EB3" s="326"/>
      <c r="EC3" s="326"/>
      <c r="ED3" s="326"/>
      <c r="EE3" s="326"/>
      <c r="EF3" s="326"/>
      <c r="EG3" s="326"/>
      <c r="EH3" s="326"/>
      <c r="EI3" s="326"/>
      <c r="EJ3" s="326"/>
      <c r="EK3" s="326"/>
      <c r="EL3" s="326"/>
      <c r="EM3" s="326"/>
      <c r="EN3" s="326"/>
      <c r="EO3" s="326"/>
      <c r="EP3" s="326"/>
      <c r="EQ3" s="326"/>
      <c r="ER3" s="326"/>
      <c r="ES3" s="326"/>
      <c r="ET3" s="326"/>
      <c r="EU3" s="326"/>
      <c r="EV3" s="326"/>
      <c r="EW3" s="326"/>
      <c r="EX3" s="326"/>
      <c r="EY3" s="326"/>
      <c r="EZ3" s="326"/>
      <c r="FA3" s="326"/>
      <c r="FB3" s="326"/>
      <c r="FC3" s="326"/>
      <c r="FD3" s="326"/>
      <c r="FE3" s="326"/>
      <c r="FF3" s="326"/>
      <c r="FG3" s="326"/>
      <c r="FH3" s="326"/>
      <c r="FI3" s="326"/>
      <c r="FJ3" s="326"/>
      <c r="FK3" s="326"/>
      <c r="FL3" s="326"/>
      <c r="FM3" s="326"/>
      <c r="FN3" s="326"/>
      <c r="FO3" s="326"/>
      <c r="FP3" s="326"/>
      <c r="FQ3" s="326"/>
      <c r="FR3" s="326"/>
      <c r="FS3" s="326"/>
      <c r="FT3" s="326"/>
      <c r="FU3" s="326"/>
      <c r="FV3" s="326"/>
      <c r="FW3" s="326"/>
      <c r="FX3" s="326"/>
      <c r="FY3" s="326"/>
      <c r="FZ3" s="326"/>
      <c r="GA3" s="326"/>
      <c r="GB3" s="326"/>
      <c r="GC3" s="326"/>
      <c r="GD3" s="326"/>
      <c r="GE3" s="326"/>
    </row>
    <row r="4" spans="1:187" ht="12.75" customHeight="1">
      <c r="A4" s="265" t="s">
        <v>140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</row>
    <row r="5" spans="1:187" ht="12.75" customHeight="1">
      <c r="A5" s="323" t="s">
        <v>128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323"/>
      <c r="FG5" s="323"/>
      <c r="FH5" s="323"/>
      <c r="FI5" s="323"/>
      <c r="FJ5" s="323"/>
      <c r="FK5" s="323"/>
      <c r="FL5" s="323"/>
      <c r="FM5" s="323"/>
      <c r="FN5" s="323"/>
      <c r="FO5" s="323"/>
      <c r="FP5" s="323"/>
      <c r="FQ5" s="323"/>
      <c r="FR5" s="323"/>
      <c r="FS5" s="323"/>
      <c r="FT5" s="323"/>
      <c r="FU5" s="323"/>
      <c r="FV5" s="323"/>
      <c r="FW5" s="323"/>
      <c r="FX5" s="323"/>
      <c r="FY5" s="323"/>
      <c r="FZ5" s="323"/>
      <c r="GA5" s="323"/>
      <c r="GB5" s="323"/>
      <c r="GC5" s="323"/>
      <c r="GD5" s="323"/>
      <c r="GE5" s="323"/>
    </row>
    <row r="7" spans="1:187" ht="23.25" customHeight="1">
      <c r="A7" s="268" t="s">
        <v>106</v>
      </c>
      <c r="B7" s="269"/>
      <c r="C7" s="269"/>
      <c r="D7" s="269"/>
      <c r="E7" s="301"/>
      <c r="F7" s="285" t="s">
        <v>139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7"/>
      <c r="AR7" s="268" t="s">
        <v>154</v>
      </c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301"/>
      <c r="BD7" s="268" t="s">
        <v>130</v>
      </c>
      <c r="BE7" s="269"/>
      <c r="BF7" s="269"/>
      <c r="BG7" s="269"/>
      <c r="BH7" s="269"/>
      <c r="BI7" s="269"/>
      <c r="BJ7" s="269"/>
      <c r="BK7" s="269"/>
      <c r="BL7" s="269"/>
      <c r="BM7" s="301"/>
      <c r="BN7" s="268" t="s">
        <v>131</v>
      </c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301"/>
      <c r="CD7" s="268" t="s">
        <v>107</v>
      </c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8" t="s">
        <v>108</v>
      </c>
      <c r="CR7" s="272"/>
      <c r="CS7" s="272"/>
      <c r="CT7" s="272"/>
      <c r="CU7" s="272"/>
      <c r="CV7" s="272"/>
      <c r="CW7" s="272"/>
      <c r="CX7" s="272"/>
      <c r="CY7" s="269"/>
      <c r="CZ7" s="269"/>
      <c r="DA7" s="269"/>
      <c r="DB7" s="248" t="s">
        <v>156</v>
      </c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68" t="s">
        <v>150</v>
      </c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301"/>
      <c r="ED7" s="307" t="s">
        <v>133</v>
      </c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8"/>
      <c r="FL7" s="309"/>
      <c r="FM7" s="309"/>
      <c r="FN7" s="309"/>
      <c r="FO7" s="309"/>
      <c r="FP7" s="309"/>
      <c r="FQ7" s="309"/>
      <c r="FR7" s="309"/>
      <c r="FS7" s="309"/>
      <c r="FT7" s="309"/>
      <c r="FU7" s="309"/>
      <c r="FV7" s="309"/>
      <c r="FW7" s="309"/>
      <c r="FX7" s="309"/>
      <c r="FY7" s="309"/>
      <c r="FZ7" s="309"/>
      <c r="GA7" s="309"/>
      <c r="GB7" s="309"/>
      <c r="GC7" s="309"/>
      <c r="GD7" s="309"/>
      <c r="GE7" s="310"/>
    </row>
    <row r="8" spans="1:187" ht="62.25" customHeight="1">
      <c r="A8" s="270"/>
      <c r="B8" s="271"/>
      <c r="C8" s="271"/>
      <c r="D8" s="271"/>
      <c r="E8" s="302"/>
      <c r="F8" s="288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90"/>
      <c r="AR8" s="270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302"/>
      <c r="BD8" s="270"/>
      <c r="BE8" s="271"/>
      <c r="BF8" s="271"/>
      <c r="BG8" s="271"/>
      <c r="BH8" s="271"/>
      <c r="BI8" s="271"/>
      <c r="BJ8" s="271"/>
      <c r="BK8" s="271"/>
      <c r="BL8" s="271"/>
      <c r="BM8" s="302"/>
      <c r="BN8" s="270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302"/>
      <c r="CD8" s="270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3"/>
      <c r="CR8" s="274"/>
      <c r="CS8" s="274"/>
      <c r="CT8" s="274"/>
      <c r="CU8" s="274"/>
      <c r="CV8" s="274"/>
      <c r="CW8" s="274"/>
      <c r="CX8" s="274"/>
      <c r="CY8" s="271"/>
      <c r="CZ8" s="271"/>
      <c r="DA8" s="271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70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302"/>
      <c r="ED8" s="253" t="s">
        <v>166</v>
      </c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3" t="s">
        <v>257</v>
      </c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  <c r="FL8" s="251" t="s">
        <v>134</v>
      </c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2"/>
    </row>
    <row r="9" spans="1:187" ht="12" customHeight="1">
      <c r="A9" s="248">
        <v>1</v>
      </c>
      <c r="B9" s="248"/>
      <c r="C9" s="248"/>
      <c r="D9" s="248"/>
      <c r="E9" s="248"/>
      <c r="F9" s="253">
        <v>2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3">
        <v>3</v>
      </c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3">
        <v>4</v>
      </c>
      <c r="BE9" s="251"/>
      <c r="BF9" s="251"/>
      <c r="BG9" s="251"/>
      <c r="BH9" s="251"/>
      <c r="BI9" s="251"/>
      <c r="BJ9" s="251"/>
      <c r="BK9" s="251"/>
      <c r="BL9" s="251"/>
      <c r="BM9" s="252"/>
      <c r="BN9" s="253">
        <v>5</v>
      </c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2"/>
      <c r="CD9" s="253">
        <v>6</v>
      </c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48">
        <v>7</v>
      </c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51">
        <v>8</v>
      </c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2"/>
      <c r="DN9" s="253">
        <v>9</v>
      </c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2"/>
      <c r="ED9" s="253">
        <v>10</v>
      </c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3">
        <v>11</v>
      </c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2"/>
      <c r="FL9" s="251">
        <v>12</v>
      </c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2"/>
    </row>
    <row r="10" spans="1:187" ht="34.5" customHeight="1">
      <c r="A10" s="248">
        <v>1</v>
      </c>
      <c r="B10" s="248"/>
      <c r="C10" s="248"/>
      <c r="D10" s="248"/>
      <c r="E10" s="248"/>
      <c r="F10" s="256" t="s">
        <v>129</v>
      </c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8">
        <v>121</v>
      </c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58"/>
      <c r="BE10" s="260"/>
      <c r="BF10" s="260"/>
      <c r="BG10" s="260"/>
      <c r="BH10" s="260"/>
      <c r="BI10" s="260"/>
      <c r="BJ10" s="260"/>
      <c r="BK10" s="260"/>
      <c r="BL10" s="260"/>
      <c r="BM10" s="261"/>
      <c r="BN10" s="258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60"/>
      <c r="CB10" s="260"/>
      <c r="CC10" s="261"/>
      <c r="CD10" s="258">
        <f>CD12+CD13+CD14</f>
        <v>2707.1697374125592</v>
      </c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2">
        <f>CQ12+CQ13+CQ14</f>
        <v>280.20000000000005</v>
      </c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82">
        <f>181547.08+68000</f>
        <v>249547.08</v>
      </c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3"/>
      <c r="DN10" s="258">
        <v>119680.04</v>
      </c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1"/>
      <c r="ED10" s="258">
        <f>DB10-DN10</f>
        <v>129867.04</v>
      </c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59">
        <f>ED10/DN10*100</f>
        <v>108.51186212838833</v>
      </c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1"/>
      <c r="FL10" s="327" t="s">
        <v>256</v>
      </c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9"/>
    </row>
    <row r="11" spans="1:187" ht="17.25" customHeight="1">
      <c r="A11" s="248"/>
      <c r="B11" s="248"/>
      <c r="C11" s="248"/>
      <c r="D11" s="248"/>
      <c r="E11" s="248"/>
      <c r="F11" s="256" t="s">
        <v>132</v>
      </c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8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58"/>
      <c r="BE11" s="260"/>
      <c r="BF11" s="260"/>
      <c r="BG11" s="260"/>
      <c r="BH11" s="260"/>
      <c r="BI11" s="260"/>
      <c r="BJ11" s="260"/>
      <c r="BK11" s="260"/>
      <c r="BL11" s="260"/>
      <c r="BM11" s="261"/>
      <c r="BN11" s="258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60"/>
      <c r="CB11" s="260"/>
      <c r="CC11" s="261"/>
      <c r="CD11" s="258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3"/>
      <c r="DN11" s="258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1"/>
      <c r="ED11" s="258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59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1"/>
      <c r="FL11" s="330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2"/>
    </row>
    <row r="12" spans="1:187" ht="39" customHeight="1">
      <c r="A12" s="324" t="s">
        <v>23</v>
      </c>
      <c r="B12" s="324"/>
      <c r="C12" s="324"/>
      <c r="D12" s="324"/>
      <c r="E12" s="324"/>
      <c r="F12" s="256" t="s">
        <v>258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8">
        <v>121</v>
      </c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58"/>
      <c r="BE12" s="260"/>
      <c r="BF12" s="260"/>
      <c r="BG12" s="260"/>
      <c r="BH12" s="260"/>
      <c r="BI12" s="260"/>
      <c r="BJ12" s="260"/>
      <c r="BK12" s="260"/>
      <c r="BL12" s="260"/>
      <c r="BM12" s="261"/>
      <c r="BN12" s="258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60"/>
      <c r="CB12" s="260"/>
      <c r="CC12" s="261"/>
      <c r="CD12" s="258">
        <f>DB12/CQ12</f>
        <v>1481.9662753468515</v>
      </c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2">
        <v>93.7</v>
      </c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82">
        <f>100860.24+38000</f>
        <v>138860.24</v>
      </c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3"/>
      <c r="DN12" s="258">
        <v>66340.54</v>
      </c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1"/>
      <c r="ED12" s="258">
        <f>DB12-DN12</f>
        <v>72519.7</v>
      </c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59">
        <f>ED12/DN12*100</f>
        <v>109.3143046469022</v>
      </c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1"/>
      <c r="FL12" s="330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2"/>
    </row>
    <row r="13" spans="1:187" ht="39.75" customHeight="1">
      <c r="A13" s="324" t="s">
        <v>24</v>
      </c>
      <c r="B13" s="324"/>
      <c r="C13" s="324"/>
      <c r="D13" s="324"/>
      <c r="E13" s="324"/>
      <c r="F13" s="256" t="s">
        <v>259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8">
        <v>121</v>
      </c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58"/>
      <c r="BE13" s="260"/>
      <c r="BF13" s="260"/>
      <c r="BG13" s="260"/>
      <c r="BH13" s="260"/>
      <c r="BI13" s="260"/>
      <c r="BJ13" s="260"/>
      <c r="BK13" s="260"/>
      <c r="BL13" s="260"/>
      <c r="BM13" s="261"/>
      <c r="BN13" s="258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60"/>
      <c r="CB13" s="260"/>
      <c r="CC13" s="261"/>
      <c r="CD13" s="258">
        <f>DB13/CQ13</f>
        <v>845.5025700934578</v>
      </c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2">
        <v>85.6</v>
      </c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58">
        <f>52375.02+20000</f>
        <v>72375.01999999999</v>
      </c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3"/>
      <c r="DN13" s="258">
        <f>DN10-DN12-DN14</f>
        <v>34544.9</v>
      </c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1"/>
      <c r="ED13" s="258">
        <f>DB13-DN13</f>
        <v>37830.11999999999</v>
      </c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59">
        <f>ED13/DN13*100</f>
        <v>109.5100000289478</v>
      </c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1"/>
      <c r="FL13" s="330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2"/>
    </row>
    <row r="14" spans="1:187" ht="38.25" customHeight="1">
      <c r="A14" s="324" t="s">
        <v>25</v>
      </c>
      <c r="B14" s="324"/>
      <c r="C14" s="324"/>
      <c r="D14" s="324"/>
      <c r="E14" s="324"/>
      <c r="F14" s="256" t="s">
        <v>260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8">
        <v>121</v>
      </c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58"/>
      <c r="BE14" s="260"/>
      <c r="BF14" s="260"/>
      <c r="BG14" s="260"/>
      <c r="BH14" s="260"/>
      <c r="BI14" s="260"/>
      <c r="BJ14" s="260"/>
      <c r="BK14" s="260"/>
      <c r="BL14" s="260"/>
      <c r="BM14" s="261"/>
      <c r="BN14" s="258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60"/>
      <c r="CB14" s="260"/>
      <c r="CC14" s="261"/>
      <c r="CD14" s="258">
        <f>DB14/CQ14</f>
        <v>379.70089197224974</v>
      </c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2">
        <v>100.9</v>
      </c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58">
        <f>28311.82+10000</f>
        <v>38311.82</v>
      </c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3"/>
      <c r="DN14" s="258">
        <v>18794.6</v>
      </c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1"/>
      <c r="ED14" s="258">
        <f>DB14-DN14</f>
        <v>19517.22</v>
      </c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59">
        <f>ED14/DN14*100</f>
        <v>103.84482776967855</v>
      </c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1"/>
      <c r="FL14" s="333"/>
      <c r="FM14" s="334"/>
      <c r="FN14" s="334"/>
      <c r="FO14" s="334"/>
      <c r="FP14" s="334"/>
      <c r="FQ14" s="334"/>
      <c r="FR14" s="334"/>
      <c r="FS14" s="334"/>
      <c r="FT14" s="334"/>
      <c r="FU14" s="334"/>
      <c r="FV14" s="334"/>
      <c r="FW14" s="334"/>
      <c r="FX14" s="334"/>
      <c r="FY14" s="334"/>
      <c r="FZ14" s="334"/>
      <c r="GA14" s="334"/>
      <c r="GB14" s="334"/>
      <c r="GC14" s="334"/>
      <c r="GD14" s="334"/>
      <c r="GE14" s="335"/>
    </row>
    <row r="15" spans="1:187" ht="12.75" customHeight="1" hidden="1">
      <c r="A15" s="248">
        <v>3</v>
      </c>
      <c r="B15" s="248"/>
      <c r="C15" s="248"/>
      <c r="D15" s="248"/>
      <c r="E15" s="248"/>
      <c r="F15" s="256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8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58"/>
      <c r="BE15" s="260"/>
      <c r="BF15" s="260"/>
      <c r="BG15" s="260"/>
      <c r="BH15" s="260"/>
      <c r="BI15" s="260"/>
      <c r="BJ15" s="260"/>
      <c r="BK15" s="260"/>
      <c r="BL15" s="260"/>
      <c r="BM15" s="261"/>
      <c r="BN15" s="258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60"/>
      <c r="CB15" s="260"/>
      <c r="CC15" s="261"/>
      <c r="CD15" s="258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3"/>
      <c r="DN15" s="258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1"/>
      <c r="ED15" s="258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59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1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1"/>
    </row>
    <row r="16" spans="1:187" ht="12.75" customHeight="1">
      <c r="A16" s="276" t="s">
        <v>18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4"/>
      <c r="AR16" s="258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58"/>
      <c r="BE16" s="260"/>
      <c r="BF16" s="260"/>
      <c r="BG16" s="260"/>
      <c r="BH16" s="260"/>
      <c r="BI16" s="260"/>
      <c r="BJ16" s="260"/>
      <c r="BK16" s="260"/>
      <c r="BL16" s="260"/>
      <c r="BM16" s="261"/>
      <c r="BN16" s="258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60"/>
      <c r="CB16" s="260"/>
      <c r="CC16" s="261"/>
      <c r="CD16" s="258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82">
        <f>DB10</f>
        <v>249547.08</v>
      </c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3"/>
      <c r="DN16" s="258">
        <f>DN10</f>
        <v>119680.04</v>
      </c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1"/>
      <c r="ED16" s="258">
        <f>DB16-DN16</f>
        <v>129867.04</v>
      </c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59">
        <f>EV10</f>
        <v>108.51186212838833</v>
      </c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1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1"/>
    </row>
    <row r="17" spans="1:187" ht="12.75" customHeight="1">
      <c r="A17" s="306" t="s">
        <v>142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306"/>
      <c r="FL17" s="306"/>
      <c r="FM17" s="306"/>
      <c r="FN17" s="306"/>
      <c r="FO17" s="306"/>
      <c r="FP17" s="306"/>
      <c r="FQ17" s="306"/>
      <c r="FR17" s="306"/>
      <c r="FS17" s="306"/>
      <c r="FT17" s="306"/>
      <c r="FU17" s="306"/>
      <c r="FV17" s="306"/>
      <c r="FW17" s="306"/>
      <c r="FX17" s="306"/>
      <c r="FY17" s="306"/>
      <c r="FZ17" s="306"/>
      <c r="GA17" s="306"/>
      <c r="GB17" s="306"/>
      <c r="GC17" s="306"/>
      <c r="GD17" s="306"/>
      <c r="GE17" s="94"/>
    </row>
    <row r="18" spans="1:187" ht="11.25">
      <c r="A18" s="311" t="s">
        <v>141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1"/>
      <c r="FL18" s="311"/>
      <c r="FM18" s="311"/>
      <c r="FN18" s="311"/>
      <c r="FO18" s="311"/>
      <c r="FP18" s="311"/>
      <c r="FQ18" s="311"/>
      <c r="FR18" s="311"/>
      <c r="FS18" s="311"/>
      <c r="FT18" s="311"/>
      <c r="FU18" s="311"/>
      <c r="FV18" s="311"/>
      <c r="FW18" s="311"/>
      <c r="FX18" s="311"/>
      <c r="FY18" s="311"/>
      <c r="FZ18" s="311"/>
      <c r="GA18" s="311"/>
      <c r="GB18" s="311"/>
      <c r="GC18" s="311"/>
      <c r="GD18" s="311"/>
      <c r="GE18" s="94"/>
    </row>
    <row r="19" spans="1:187" ht="12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4"/>
    </row>
    <row r="20" spans="1:187" ht="12.75" customHeight="1">
      <c r="A20" s="305" t="s">
        <v>137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  <c r="DW20" s="305"/>
      <c r="DX20" s="305"/>
      <c r="DY20" s="305"/>
      <c r="DZ20" s="305"/>
      <c r="EA20" s="305"/>
      <c r="EB20" s="305"/>
      <c r="EC20" s="305"/>
      <c r="ED20" s="305"/>
      <c r="EE20" s="305"/>
      <c r="EF20" s="305"/>
      <c r="EG20" s="305"/>
      <c r="EH20" s="305"/>
      <c r="EI20" s="305"/>
      <c r="EJ20" s="305"/>
      <c r="EK20" s="305"/>
      <c r="EL20" s="305"/>
      <c r="EM20" s="305"/>
      <c r="EN20" s="305"/>
      <c r="EO20" s="305"/>
      <c r="EP20" s="305"/>
      <c r="EQ20" s="305"/>
      <c r="ER20" s="305"/>
      <c r="ES20" s="305"/>
      <c r="ET20" s="305"/>
      <c r="EU20" s="305"/>
      <c r="EV20" s="305"/>
      <c r="EW20" s="305"/>
      <c r="EX20" s="305"/>
      <c r="EY20" s="305"/>
      <c r="EZ20" s="305"/>
      <c r="FA20" s="305"/>
      <c r="FB20" s="305"/>
      <c r="FC20" s="305"/>
      <c r="FD20" s="305"/>
      <c r="FE20" s="305"/>
      <c r="FF20" s="305"/>
      <c r="FG20" s="305"/>
      <c r="FH20" s="305"/>
      <c r="FI20" s="305"/>
      <c r="FJ20" s="305"/>
      <c r="FK20" s="305"/>
      <c r="FL20" s="305"/>
      <c r="FM20" s="305"/>
      <c r="FN20" s="305"/>
      <c r="FO20" s="305"/>
      <c r="FP20" s="305"/>
      <c r="FQ20" s="305"/>
      <c r="FR20" s="305"/>
      <c r="FS20" s="305"/>
      <c r="FT20" s="305"/>
      <c r="FU20" s="305"/>
      <c r="FV20" s="305"/>
      <c r="FW20" s="305"/>
      <c r="FX20" s="305"/>
      <c r="FY20" s="305"/>
      <c r="FZ20" s="305"/>
      <c r="GA20" s="305"/>
      <c r="GB20" s="305"/>
      <c r="GC20" s="305"/>
      <c r="GD20" s="305"/>
      <c r="GE20" s="305"/>
    </row>
    <row r="21" spans="1:187" ht="11.25" customHeight="1">
      <c r="A21" s="279" t="s">
        <v>110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79"/>
      <c r="FF21" s="279"/>
      <c r="FG21" s="279"/>
      <c r="FH21" s="279"/>
      <c r="FI21" s="279"/>
      <c r="FJ21" s="279"/>
      <c r="FK21" s="279"/>
      <c r="FL21" s="279"/>
      <c r="FM21" s="279"/>
      <c r="FN21" s="279"/>
      <c r="FO21" s="279"/>
      <c r="FP21" s="279"/>
      <c r="FQ21" s="279"/>
      <c r="FR21" s="279"/>
      <c r="FS21" s="279"/>
      <c r="FT21" s="279"/>
      <c r="FU21" s="279"/>
      <c r="FV21" s="279"/>
      <c r="FW21" s="279"/>
      <c r="FX21" s="279"/>
      <c r="FY21" s="279"/>
      <c r="FZ21" s="279"/>
      <c r="GA21" s="279"/>
      <c r="GB21" s="279"/>
      <c r="GC21" s="279"/>
      <c r="GD21" s="279"/>
      <c r="GE21" s="279"/>
    </row>
    <row r="22" spans="1:187" ht="6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</row>
    <row r="23" spans="1:187" ht="27.75" customHeight="1">
      <c r="A23" s="248" t="s">
        <v>106</v>
      </c>
      <c r="B23" s="248"/>
      <c r="C23" s="248"/>
      <c r="D23" s="248"/>
      <c r="E23" s="248"/>
      <c r="F23" s="253" t="s">
        <v>35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2"/>
      <c r="ES23" s="253" t="s">
        <v>109</v>
      </c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2"/>
    </row>
    <row r="24" spans="1:187" ht="11.25">
      <c r="A24" s="248">
        <v>1</v>
      </c>
      <c r="B24" s="248"/>
      <c r="C24" s="248"/>
      <c r="D24" s="248"/>
      <c r="E24" s="248"/>
      <c r="F24" s="253" t="s">
        <v>220</v>
      </c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2"/>
      <c r="ES24" s="258">
        <f>39378100+77019000+29090000+5549000+90960</f>
        <v>151127060</v>
      </c>
      <c r="ET24" s="282"/>
      <c r="EU24" s="282"/>
      <c r="EV24" s="282"/>
      <c r="EW24" s="282"/>
      <c r="EX24" s="282"/>
      <c r="EY24" s="282"/>
      <c r="EZ24" s="282"/>
      <c r="FA24" s="282"/>
      <c r="FB24" s="282"/>
      <c r="FC24" s="282"/>
      <c r="FD24" s="282"/>
      <c r="FE24" s="282"/>
      <c r="FF24" s="282"/>
      <c r="FG24" s="282"/>
      <c r="FH24" s="282"/>
      <c r="FI24" s="282"/>
      <c r="FJ24" s="282"/>
      <c r="FK24" s="282"/>
      <c r="FL24" s="282"/>
      <c r="FM24" s="282"/>
      <c r="FN24" s="282"/>
      <c r="FO24" s="282"/>
      <c r="FP24" s="282"/>
      <c r="FQ24" s="282"/>
      <c r="FR24" s="282"/>
      <c r="FS24" s="282"/>
      <c r="FT24" s="282"/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3"/>
    </row>
    <row r="25" spans="1:187" ht="11.25" hidden="1">
      <c r="A25" s="248">
        <v>2</v>
      </c>
      <c r="B25" s="248"/>
      <c r="C25" s="248"/>
      <c r="D25" s="248"/>
      <c r="E25" s="248"/>
      <c r="F25" s="253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2"/>
      <c r="ES25" s="258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3"/>
    </row>
    <row r="26" spans="1:187" ht="11.25" customHeight="1">
      <c r="A26" s="276" t="s">
        <v>18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8"/>
      <c r="ES26" s="258">
        <f>ES24</f>
        <v>151127060</v>
      </c>
      <c r="ET26" s="282"/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2"/>
      <c r="FK26" s="282"/>
      <c r="FL26" s="282"/>
      <c r="FM26" s="282"/>
      <c r="FN26" s="282"/>
      <c r="FO26" s="282"/>
      <c r="FP26" s="282"/>
      <c r="FQ26" s="282"/>
      <c r="FR26" s="282"/>
      <c r="FS26" s="282"/>
      <c r="FT26" s="282"/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3"/>
    </row>
    <row r="27" spans="1:187" ht="11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</row>
    <row r="28" spans="1:187" ht="11.25" customHeight="1">
      <c r="A28" s="279" t="s">
        <v>136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79"/>
      <c r="FK28" s="279"/>
      <c r="FL28" s="279"/>
      <c r="FM28" s="279"/>
      <c r="FN28" s="279"/>
      <c r="FO28" s="279"/>
      <c r="FP28" s="279"/>
      <c r="FQ28" s="279"/>
      <c r="FR28" s="279"/>
      <c r="FS28" s="279"/>
      <c r="FT28" s="279"/>
      <c r="FU28" s="279"/>
      <c r="FV28" s="279"/>
      <c r="FW28" s="279"/>
      <c r="FX28" s="279"/>
      <c r="FY28" s="279"/>
      <c r="FZ28" s="279"/>
      <c r="GA28" s="279"/>
      <c r="GB28" s="279"/>
      <c r="GC28" s="279"/>
      <c r="GD28" s="279"/>
      <c r="GE28" s="279"/>
    </row>
    <row r="29" spans="1:187" ht="6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</row>
    <row r="30" spans="1:187" ht="24.75" customHeight="1">
      <c r="A30" s="268" t="s">
        <v>106</v>
      </c>
      <c r="B30" s="269"/>
      <c r="C30" s="269"/>
      <c r="D30" s="269"/>
      <c r="E30" s="301"/>
      <c r="F30" s="285" t="s">
        <v>158</v>
      </c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7"/>
      <c r="AR30" s="268" t="s">
        <v>154</v>
      </c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301"/>
      <c r="BD30" s="268" t="s">
        <v>130</v>
      </c>
      <c r="BE30" s="269"/>
      <c r="BF30" s="269"/>
      <c r="BG30" s="269"/>
      <c r="BH30" s="269"/>
      <c r="BI30" s="269"/>
      <c r="BJ30" s="269"/>
      <c r="BK30" s="269"/>
      <c r="BL30" s="269"/>
      <c r="BM30" s="301"/>
      <c r="BN30" s="268" t="s">
        <v>131</v>
      </c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301"/>
      <c r="CD30" s="268" t="s">
        <v>135</v>
      </c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8" t="s">
        <v>111</v>
      </c>
      <c r="CR30" s="272"/>
      <c r="CS30" s="272"/>
      <c r="CT30" s="272"/>
      <c r="CU30" s="272"/>
      <c r="CV30" s="272"/>
      <c r="CW30" s="272"/>
      <c r="CX30" s="272"/>
      <c r="CY30" s="269"/>
      <c r="CZ30" s="269"/>
      <c r="DA30" s="269"/>
      <c r="DB30" s="248" t="s">
        <v>156</v>
      </c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68" t="s">
        <v>150</v>
      </c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301"/>
      <c r="ED30" s="307" t="s">
        <v>133</v>
      </c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308"/>
      <c r="FG30" s="308"/>
      <c r="FH30" s="308"/>
      <c r="FI30" s="308"/>
      <c r="FJ30" s="308"/>
      <c r="FK30" s="308"/>
      <c r="FL30" s="309"/>
      <c r="FM30" s="309"/>
      <c r="FN30" s="309"/>
      <c r="FO30" s="309"/>
      <c r="FP30" s="309"/>
      <c r="FQ30" s="309"/>
      <c r="FR30" s="309"/>
      <c r="FS30" s="309"/>
      <c r="FT30" s="309"/>
      <c r="FU30" s="309"/>
      <c r="FV30" s="309"/>
      <c r="FW30" s="309"/>
      <c r="FX30" s="309"/>
      <c r="FY30" s="309"/>
      <c r="FZ30" s="309"/>
      <c r="GA30" s="309"/>
      <c r="GB30" s="309"/>
      <c r="GC30" s="309"/>
      <c r="GD30" s="309"/>
      <c r="GE30" s="310"/>
    </row>
    <row r="31" spans="1:187" ht="56.25" customHeight="1">
      <c r="A31" s="270"/>
      <c r="B31" s="271"/>
      <c r="C31" s="271"/>
      <c r="D31" s="271"/>
      <c r="E31" s="302"/>
      <c r="F31" s="288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90"/>
      <c r="AR31" s="270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302"/>
      <c r="BD31" s="270"/>
      <c r="BE31" s="271"/>
      <c r="BF31" s="271"/>
      <c r="BG31" s="271"/>
      <c r="BH31" s="271"/>
      <c r="BI31" s="271"/>
      <c r="BJ31" s="271"/>
      <c r="BK31" s="271"/>
      <c r="BL31" s="271"/>
      <c r="BM31" s="302"/>
      <c r="BN31" s="270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302"/>
      <c r="CD31" s="270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3"/>
      <c r="CR31" s="274"/>
      <c r="CS31" s="274"/>
      <c r="CT31" s="274"/>
      <c r="CU31" s="274"/>
      <c r="CV31" s="274"/>
      <c r="CW31" s="274"/>
      <c r="CX31" s="274"/>
      <c r="CY31" s="271"/>
      <c r="CZ31" s="271"/>
      <c r="DA31" s="271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70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302"/>
      <c r="ED31" s="253" t="s">
        <v>166</v>
      </c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3" t="s">
        <v>167</v>
      </c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1"/>
      <c r="FK31" s="252"/>
      <c r="FL31" s="251" t="s">
        <v>134</v>
      </c>
      <c r="FM31" s="251"/>
      <c r="FN31" s="251"/>
      <c r="FO31" s="251"/>
      <c r="FP31" s="251"/>
      <c r="FQ31" s="251"/>
      <c r="FR31" s="251"/>
      <c r="FS31" s="251"/>
      <c r="FT31" s="251"/>
      <c r="FU31" s="251"/>
      <c r="FV31" s="251"/>
      <c r="FW31" s="251"/>
      <c r="FX31" s="251"/>
      <c r="FY31" s="251"/>
      <c r="FZ31" s="251"/>
      <c r="GA31" s="251"/>
      <c r="GB31" s="251"/>
      <c r="GC31" s="251"/>
      <c r="GD31" s="251"/>
      <c r="GE31" s="252"/>
    </row>
    <row r="32" spans="1:187" ht="11.25">
      <c r="A32" s="248">
        <v>1</v>
      </c>
      <c r="B32" s="248"/>
      <c r="C32" s="248"/>
      <c r="D32" s="248"/>
      <c r="E32" s="248"/>
      <c r="F32" s="253">
        <v>2</v>
      </c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3">
        <v>3</v>
      </c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3">
        <v>4</v>
      </c>
      <c r="BE32" s="251"/>
      <c r="BF32" s="251"/>
      <c r="BG32" s="251"/>
      <c r="BH32" s="251"/>
      <c r="BI32" s="251"/>
      <c r="BJ32" s="251"/>
      <c r="BK32" s="251"/>
      <c r="BL32" s="251"/>
      <c r="BM32" s="252"/>
      <c r="BN32" s="253">
        <v>5</v>
      </c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2"/>
      <c r="CD32" s="253">
        <v>6</v>
      </c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48">
        <v>7</v>
      </c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51">
        <v>8</v>
      </c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  <c r="DN32" s="253">
        <v>9</v>
      </c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2"/>
      <c r="ED32" s="253">
        <v>10</v>
      </c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3">
        <v>11</v>
      </c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1"/>
      <c r="FK32" s="252"/>
      <c r="FL32" s="251">
        <v>12</v>
      </c>
      <c r="FM32" s="251"/>
      <c r="FN32" s="251"/>
      <c r="FO32" s="251"/>
      <c r="FP32" s="251"/>
      <c r="FQ32" s="251"/>
      <c r="FR32" s="251"/>
      <c r="FS32" s="251"/>
      <c r="FT32" s="251"/>
      <c r="FU32" s="251"/>
      <c r="FV32" s="251"/>
      <c r="FW32" s="251"/>
      <c r="FX32" s="251"/>
      <c r="FY32" s="251"/>
      <c r="FZ32" s="251"/>
      <c r="GA32" s="251"/>
      <c r="GB32" s="251"/>
      <c r="GC32" s="251"/>
      <c r="GD32" s="251"/>
      <c r="GE32" s="252"/>
    </row>
    <row r="33" spans="1:187" s="88" customFormat="1" ht="34.5" customHeight="1">
      <c r="A33" s="248">
        <v>1</v>
      </c>
      <c r="B33" s="248"/>
      <c r="C33" s="248"/>
      <c r="D33" s="248"/>
      <c r="E33" s="248"/>
      <c r="F33" s="276" t="s">
        <v>223</v>
      </c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53">
        <v>134</v>
      </c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258">
        <v>20938.32</v>
      </c>
      <c r="BE33" s="280"/>
      <c r="BF33" s="280"/>
      <c r="BG33" s="280"/>
      <c r="BH33" s="280"/>
      <c r="BI33" s="280"/>
      <c r="BJ33" s="280"/>
      <c r="BK33" s="280"/>
      <c r="BL33" s="280"/>
      <c r="BM33" s="281"/>
      <c r="BN33" s="258">
        <v>0</v>
      </c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0"/>
      <c r="CB33" s="280"/>
      <c r="CC33" s="281"/>
      <c r="CD33" s="258">
        <v>10000</v>
      </c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62">
        <v>26</v>
      </c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82">
        <f>CD33*CQ33</f>
        <v>260000</v>
      </c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3"/>
      <c r="DN33" s="258">
        <v>348206.13</v>
      </c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0"/>
      <c r="EB33" s="280"/>
      <c r="EC33" s="281"/>
      <c r="ED33" s="258">
        <f>DB33-DN33</f>
        <v>-88206.13</v>
      </c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93">
        <f>(ED33/DN33*100)</f>
        <v>-25.331584484167468</v>
      </c>
      <c r="EW33" s="280"/>
      <c r="EX33" s="280"/>
      <c r="EY33" s="280"/>
      <c r="EZ33" s="280"/>
      <c r="FA33" s="280"/>
      <c r="FB33" s="280"/>
      <c r="FC33" s="280"/>
      <c r="FD33" s="280"/>
      <c r="FE33" s="280"/>
      <c r="FF33" s="280"/>
      <c r="FG33" s="280"/>
      <c r="FH33" s="280"/>
      <c r="FI33" s="280"/>
      <c r="FJ33" s="280"/>
      <c r="FK33" s="281"/>
      <c r="FL33" s="312" t="s">
        <v>264</v>
      </c>
      <c r="FM33" s="312"/>
      <c r="FN33" s="312"/>
      <c r="FO33" s="312"/>
      <c r="FP33" s="312"/>
      <c r="FQ33" s="312"/>
      <c r="FR33" s="312"/>
      <c r="FS33" s="312"/>
      <c r="FT33" s="312"/>
      <c r="FU33" s="312"/>
      <c r="FV33" s="312"/>
      <c r="FW33" s="312"/>
      <c r="FX33" s="312"/>
      <c r="FY33" s="312"/>
      <c r="FZ33" s="312"/>
      <c r="GA33" s="312"/>
      <c r="GB33" s="312"/>
      <c r="GC33" s="312"/>
      <c r="GD33" s="312"/>
      <c r="GE33" s="313"/>
    </row>
    <row r="34" spans="1:187" ht="27" customHeight="1">
      <c r="A34" s="248">
        <v>2</v>
      </c>
      <c r="B34" s="248"/>
      <c r="C34" s="248"/>
      <c r="D34" s="248"/>
      <c r="E34" s="248"/>
      <c r="F34" s="276" t="s">
        <v>224</v>
      </c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53">
        <v>131</v>
      </c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94">
        <v>85005.76</v>
      </c>
      <c r="BE34" s="295"/>
      <c r="BF34" s="295"/>
      <c r="BG34" s="295"/>
      <c r="BH34" s="295"/>
      <c r="BI34" s="295"/>
      <c r="BJ34" s="295"/>
      <c r="BK34" s="295"/>
      <c r="BL34" s="295"/>
      <c r="BM34" s="296"/>
      <c r="BN34" s="294">
        <v>0</v>
      </c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6"/>
      <c r="CD34" s="258">
        <v>20500</v>
      </c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2">
        <v>600</v>
      </c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82">
        <f>CD34*CQ34</f>
        <v>12300000</v>
      </c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3"/>
      <c r="DN34" s="258">
        <v>9999914.23</v>
      </c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1"/>
      <c r="ED34" s="258">
        <f>DB34-DN34</f>
        <v>2300085.7699999996</v>
      </c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59">
        <f>(ED34/DN34*100)</f>
        <v>23.001054980048558</v>
      </c>
      <c r="EW34" s="260"/>
      <c r="EX34" s="260"/>
      <c r="EY34" s="260"/>
      <c r="EZ34" s="260"/>
      <c r="FA34" s="260"/>
      <c r="FB34" s="260"/>
      <c r="FC34" s="260"/>
      <c r="FD34" s="260"/>
      <c r="FE34" s="260"/>
      <c r="FF34" s="260"/>
      <c r="FG34" s="260"/>
      <c r="FH34" s="260"/>
      <c r="FI34" s="260"/>
      <c r="FJ34" s="260"/>
      <c r="FK34" s="261"/>
      <c r="FL34" s="316" t="s">
        <v>228</v>
      </c>
      <c r="FM34" s="317"/>
      <c r="FN34" s="317"/>
      <c r="FO34" s="317"/>
      <c r="FP34" s="317"/>
      <c r="FQ34" s="317"/>
      <c r="FR34" s="317"/>
      <c r="FS34" s="317"/>
      <c r="FT34" s="317"/>
      <c r="FU34" s="317"/>
      <c r="FV34" s="317"/>
      <c r="FW34" s="317"/>
      <c r="FX34" s="317"/>
      <c r="FY34" s="317"/>
      <c r="FZ34" s="317"/>
      <c r="GA34" s="317"/>
      <c r="GB34" s="317"/>
      <c r="GC34" s="317"/>
      <c r="GD34" s="317"/>
      <c r="GE34" s="318"/>
    </row>
    <row r="35" spans="1:187" ht="27" customHeight="1">
      <c r="A35" s="248">
        <v>3</v>
      </c>
      <c r="B35" s="248"/>
      <c r="C35" s="248"/>
      <c r="D35" s="248"/>
      <c r="E35" s="248"/>
      <c r="F35" s="276" t="s">
        <v>224</v>
      </c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53">
        <v>131</v>
      </c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97"/>
      <c r="BE35" s="298"/>
      <c r="BF35" s="298"/>
      <c r="BG35" s="298"/>
      <c r="BH35" s="298"/>
      <c r="BI35" s="298"/>
      <c r="BJ35" s="298"/>
      <c r="BK35" s="298"/>
      <c r="BL35" s="298"/>
      <c r="BM35" s="299"/>
      <c r="BN35" s="297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9"/>
      <c r="CD35" s="258">
        <v>10000</v>
      </c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2">
        <v>70</v>
      </c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82">
        <f>CD35*CQ35</f>
        <v>700000</v>
      </c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3"/>
      <c r="DN35" s="258">
        <v>835687.15</v>
      </c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1"/>
      <c r="ED35" s="258">
        <f>DB35-DN35</f>
        <v>-135687.15000000002</v>
      </c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  <c r="ET35" s="260"/>
      <c r="EU35" s="260"/>
      <c r="EV35" s="259">
        <f>(ED35/DN35*100)</f>
        <v>-16.236596434443204</v>
      </c>
      <c r="EW35" s="260"/>
      <c r="EX35" s="260"/>
      <c r="EY35" s="260"/>
      <c r="EZ35" s="260"/>
      <c r="FA35" s="260"/>
      <c r="FB35" s="260"/>
      <c r="FC35" s="260"/>
      <c r="FD35" s="260"/>
      <c r="FE35" s="260"/>
      <c r="FF35" s="260"/>
      <c r="FG35" s="260"/>
      <c r="FH35" s="260"/>
      <c r="FI35" s="260"/>
      <c r="FJ35" s="260"/>
      <c r="FK35" s="261"/>
      <c r="FL35" s="319"/>
      <c r="FM35" s="320"/>
      <c r="FN35" s="320"/>
      <c r="FO35" s="320"/>
      <c r="FP35" s="320"/>
      <c r="FQ35" s="320"/>
      <c r="FR35" s="320"/>
      <c r="FS35" s="320"/>
      <c r="FT35" s="320"/>
      <c r="FU35" s="320"/>
      <c r="FV35" s="320"/>
      <c r="FW35" s="320"/>
      <c r="FX35" s="320"/>
      <c r="FY35" s="320"/>
      <c r="FZ35" s="320"/>
      <c r="GA35" s="320"/>
      <c r="GB35" s="320"/>
      <c r="GC35" s="320"/>
      <c r="GD35" s="320"/>
      <c r="GE35" s="321"/>
    </row>
    <row r="36" spans="1:187" ht="12.75" customHeight="1">
      <c r="A36" s="253" t="s">
        <v>18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5"/>
      <c r="AR36" s="253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8"/>
      <c r="BE36" s="260"/>
      <c r="BF36" s="260"/>
      <c r="BG36" s="260"/>
      <c r="BH36" s="260"/>
      <c r="BI36" s="260"/>
      <c r="BJ36" s="260"/>
      <c r="BK36" s="260"/>
      <c r="BL36" s="260"/>
      <c r="BM36" s="261"/>
      <c r="BN36" s="258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60"/>
      <c r="CB36" s="260"/>
      <c r="CC36" s="261"/>
      <c r="CD36" s="258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82">
        <f>DB33+DB34+DB35</f>
        <v>13260000</v>
      </c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3"/>
      <c r="DN36" s="258">
        <f>DN33+DN34+DN35</f>
        <v>11183807.510000002</v>
      </c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1"/>
      <c r="ED36" s="258">
        <f>DB36-DN36</f>
        <v>2076192.4899999984</v>
      </c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59">
        <f>(ED36/DN36*100)</f>
        <v>18.56427239241708</v>
      </c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  <c r="FH36" s="260"/>
      <c r="FI36" s="260"/>
      <c r="FJ36" s="260"/>
      <c r="FK36" s="261"/>
      <c r="FL36" s="260"/>
      <c r="FM36" s="260"/>
      <c r="FN36" s="260"/>
      <c r="FO36" s="260"/>
      <c r="FP36" s="260"/>
      <c r="FQ36" s="260"/>
      <c r="FR36" s="260"/>
      <c r="FS36" s="260"/>
      <c r="FT36" s="260"/>
      <c r="FU36" s="260"/>
      <c r="FV36" s="260"/>
      <c r="FW36" s="260"/>
      <c r="FX36" s="260"/>
      <c r="FY36" s="260"/>
      <c r="FZ36" s="260"/>
      <c r="GA36" s="260"/>
      <c r="GB36" s="260"/>
      <c r="GC36" s="260"/>
      <c r="GD36" s="260"/>
      <c r="GE36" s="261"/>
    </row>
    <row r="37" spans="1:187" ht="15.75" customHeight="1" hidden="1">
      <c r="A37" s="291" t="s">
        <v>138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2"/>
      <c r="FI37" s="292"/>
      <c r="FJ37" s="292"/>
      <c r="FK37" s="292"/>
      <c r="FL37" s="292"/>
      <c r="FM37" s="292"/>
      <c r="FN37" s="292"/>
      <c r="FO37" s="292"/>
      <c r="FP37" s="292"/>
      <c r="FQ37" s="292"/>
      <c r="FR37" s="292"/>
      <c r="FS37" s="292"/>
      <c r="FT37" s="292"/>
      <c r="FU37" s="292"/>
      <c r="FV37" s="292"/>
      <c r="FW37" s="292"/>
      <c r="FX37" s="292"/>
      <c r="FY37" s="292"/>
      <c r="FZ37" s="292"/>
      <c r="GA37" s="292"/>
      <c r="GB37" s="292"/>
      <c r="GC37" s="292"/>
      <c r="GD37" s="292"/>
      <c r="GE37" s="292"/>
    </row>
    <row r="38" spans="1:187" ht="12.75" hidden="1">
      <c r="A38" s="266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</row>
    <row r="39" spans="1:187" ht="14.25" customHeight="1" hidden="1">
      <c r="A39" s="305" t="s">
        <v>151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5"/>
      <c r="FD39" s="305"/>
      <c r="FE39" s="305"/>
      <c r="FF39" s="305"/>
      <c r="FG39" s="305"/>
      <c r="FH39" s="305"/>
      <c r="FI39" s="305"/>
      <c r="FJ39" s="305"/>
      <c r="FK39" s="305"/>
      <c r="FL39" s="305"/>
      <c r="FM39" s="305"/>
      <c r="FN39" s="305"/>
      <c r="FO39" s="305"/>
      <c r="FP39" s="305"/>
      <c r="FQ39" s="305"/>
      <c r="FR39" s="305"/>
      <c r="FS39" s="305"/>
      <c r="FT39" s="305"/>
      <c r="FU39" s="305"/>
      <c r="FV39" s="305"/>
      <c r="FW39" s="305"/>
      <c r="FX39" s="305"/>
      <c r="FY39" s="305"/>
      <c r="FZ39" s="305"/>
      <c r="GA39" s="305"/>
      <c r="GB39" s="305"/>
      <c r="GC39" s="305"/>
      <c r="GD39" s="305"/>
      <c r="GE39" s="305"/>
    </row>
    <row r="40" spans="1:187" ht="6" customHeight="1" hidden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</row>
    <row r="41" spans="1:187" ht="21" customHeight="1" hidden="1">
      <c r="A41" s="248" t="s">
        <v>106</v>
      </c>
      <c r="B41" s="248"/>
      <c r="C41" s="248"/>
      <c r="D41" s="248"/>
      <c r="E41" s="248"/>
      <c r="F41" s="248" t="s">
        <v>35</v>
      </c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53" t="s">
        <v>154</v>
      </c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5"/>
      <c r="ES41" s="253" t="s">
        <v>109</v>
      </c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1"/>
      <c r="FK41" s="251"/>
      <c r="FL41" s="251"/>
      <c r="FM41" s="251"/>
      <c r="FN41" s="251"/>
      <c r="FO41" s="251"/>
      <c r="FP41" s="251"/>
      <c r="FQ41" s="251"/>
      <c r="FR41" s="251"/>
      <c r="FS41" s="251"/>
      <c r="FT41" s="251"/>
      <c r="FU41" s="251"/>
      <c r="FV41" s="251"/>
      <c r="FW41" s="251"/>
      <c r="FX41" s="251"/>
      <c r="FY41" s="251"/>
      <c r="FZ41" s="251"/>
      <c r="GA41" s="251"/>
      <c r="GB41" s="251"/>
      <c r="GC41" s="251"/>
      <c r="GD41" s="251"/>
      <c r="GE41" s="252"/>
    </row>
    <row r="42" spans="1:187" ht="12.75" hidden="1">
      <c r="A42" s="248">
        <v>1</v>
      </c>
      <c r="B42" s="248"/>
      <c r="C42" s="248"/>
      <c r="D42" s="248"/>
      <c r="E42" s="248"/>
      <c r="F42" s="263" t="s">
        <v>222</v>
      </c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53">
        <v>141</v>
      </c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5"/>
      <c r="ES42" s="258">
        <v>0</v>
      </c>
      <c r="ET42" s="282"/>
      <c r="EU42" s="282"/>
      <c r="EV42" s="282"/>
      <c r="EW42" s="282"/>
      <c r="EX42" s="282"/>
      <c r="EY42" s="282"/>
      <c r="EZ42" s="282"/>
      <c r="FA42" s="282"/>
      <c r="FB42" s="282"/>
      <c r="FC42" s="282"/>
      <c r="FD42" s="282"/>
      <c r="FE42" s="282"/>
      <c r="FF42" s="282"/>
      <c r="FG42" s="282"/>
      <c r="FH42" s="282"/>
      <c r="FI42" s="282"/>
      <c r="FJ42" s="282"/>
      <c r="FK42" s="282"/>
      <c r="FL42" s="282"/>
      <c r="FM42" s="282"/>
      <c r="FN42" s="282"/>
      <c r="FO42" s="282"/>
      <c r="FP42" s="282"/>
      <c r="FQ42" s="282"/>
      <c r="FR42" s="282"/>
      <c r="FS42" s="282"/>
      <c r="FT42" s="282"/>
      <c r="FU42" s="282"/>
      <c r="FV42" s="282"/>
      <c r="FW42" s="282"/>
      <c r="FX42" s="282"/>
      <c r="FY42" s="282"/>
      <c r="FZ42" s="282"/>
      <c r="GA42" s="282"/>
      <c r="GB42" s="282"/>
      <c r="GC42" s="282"/>
      <c r="GD42" s="282"/>
      <c r="GE42" s="283"/>
    </row>
    <row r="43" spans="1:187" ht="12.75" hidden="1">
      <c r="A43" s="248">
        <v>2</v>
      </c>
      <c r="B43" s="248"/>
      <c r="C43" s="248"/>
      <c r="D43" s="248"/>
      <c r="E43" s="248"/>
      <c r="F43" s="248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53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5"/>
      <c r="ES43" s="258"/>
      <c r="ET43" s="282"/>
      <c r="EU43" s="282"/>
      <c r="EV43" s="282"/>
      <c r="EW43" s="282"/>
      <c r="EX43" s="282"/>
      <c r="EY43" s="282"/>
      <c r="EZ43" s="282"/>
      <c r="FA43" s="282"/>
      <c r="FB43" s="282"/>
      <c r="FC43" s="282"/>
      <c r="FD43" s="282"/>
      <c r="FE43" s="282"/>
      <c r="FF43" s="282"/>
      <c r="FG43" s="282"/>
      <c r="FH43" s="282"/>
      <c r="FI43" s="282"/>
      <c r="FJ43" s="282"/>
      <c r="FK43" s="282"/>
      <c r="FL43" s="282"/>
      <c r="FM43" s="282"/>
      <c r="FN43" s="282"/>
      <c r="FO43" s="282"/>
      <c r="FP43" s="282"/>
      <c r="FQ43" s="282"/>
      <c r="FR43" s="282"/>
      <c r="FS43" s="282"/>
      <c r="FT43" s="282"/>
      <c r="FU43" s="282"/>
      <c r="FV43" s="282"/>
      <c r="FW43" s="282"/>
      <c r="FX43" s="282"/>
      <c r="FY43" s="282"/>
      <c r="FZ43" s="282"/>
      <c r="GA43" s="282"/>
      <c r="GB43" s="282"/>
      <c r="GC43" s="282"/>
      <c r="GD43" s="282"/>
      <c r="GE43" s="283"/>
    </row>
    <row r="44" spans="1:187" ht="11.25" customHeight="1" hidden="1">
      <c r="A44" s="276" t="s">
        <v>18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8"/>
      <c r="ES44" s="258">
        <v>0</v>
      </c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2"/>
      <c r="FH44" s="282"/>
      <c r="FI44" s="282"/>
      <c r="FJ44" s="282"/>
      <c r="FK44" s="282"/>
      <c r="FL44" s="282"/>
      <c r="FM44" s="282"/>
      <c r="FN44" s="282"/>
      <c r="FO44" s="282"/>
      <c r="FP44" s="282"/>
      <c r="FQ44" s="282"/>
      <c r="FR44" s="282"/>
      <c r="FS44" s="282"/>
      <c r="FT44" s="282"/>
      <c r="FU44" s="282"/>
      <c r="FV44" s="282"/>
      <c r="FW44" s="282"/>
      <c r="FX44" s="282"/>
      <c r="FY44" s="282"/>
      <c r="FZ44" s="282"/>
      <c r="GA44" s="282"/>
      <c r="GB44" s="282"/>
      <c r="GC44" s="282"/>
      <c r="GD44" s="282"/>
      <c r="GE44" s="283"/>
    </row>
    <row r="45" spans="1:187" ht="13.5" customHeight="1" hidden="1">
      <c r="A45" s="249" t="s">
        <v>143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0"/>
      <c r="EW45" s="250"/>
      <c r="EX45" s="250"/>
      <c r="EY45" s="250"/>
      <c r="EZ45" s="250"/>
      <c r="FA45" s="250"/>
      <c r="FB45" s="250"/>
      <c r="FC45" s="250"/>
      <c r="FD45" s="250"/>
      <c r="FE45" s="250"/>
      <c r="FF45" s="250"/>
      <c r="FG45" s="250"/>
      <c r="FH45" s="250"/>
      <c r="FI45" s="250"/>
      <c r="FJ45" s="250"/>
      <c r="FK45" s="250"/>
      <c r="FL45" s="250"/>
      <c r="FM45" s="250"/>
      <c r="FN45" s="250"/>
      <c r="FO45" s="250"/>
      <c r="FP45" s="250"/>
      <c r="FQ45" s="250"/>
      <c r="FR45" s="250"/>
      <c r="FS45" s="250"/>
      <c r="FT45" s="250"/>
      <c r="FU45" s="250"/>
      <c r="FV45" s="250"/>
      <c r="FW45" s="250"/>
      <c r="FX45" s="250"/>
      <c r="FY45" s="250"/>
      <c r="FZ45" s="250"/>
      <c r="GA45" s="250"/>
      <c r="GB45" s="250"/>
      <c r="GC45" s="250"/>
      <c r="GD45" s="250"/>
      <c r="GE45" s="250"/>
    </row>
    <row r="46" spans="1:187" ht="11.25" hidden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</row>
    <row r="47" spans="1:187" ht="11.25" customHeight="1">
      <c r="A47" s="322" t="s">
        <v>144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2"/>
      <c r="DQ47" s="322"/>
      <c r="DR47" s="322"/>
      <c r="DS47" s="322"/>
      <c r="DT47" s="322"/>
      <c r="DU47" s="322"/>
      <c r="DV47" s="322"/>
      <c r="DW47" s="322"/>
      <c r="DX47" s="322"/>
      <c r="DY47" s="322"/>
      <c r="DZ47" s="322"/>
      <c r="EA47" s="322"/>
      <c r="EB47" s="322"/>
      <c r="EC47" s="322"/>
      <c r="ED47" s="322"/>
      <c r="EE47" s="322"/>
      <c r="EF47" s="322"/>
      <c r="EG47" s="322"/>
      <c r="EH47" s="322"/>
      <c r="EI47" s="322"/>
      <c r="EJ47" s="322"/>
      <c r="EK47" s="322"/>
      <c r="EL47" s="322"/>
      <c r="EM47" s="322"/>
      <c r="EN47" s="322"/>
      <c r="EO47" s="322"/>
      <c r="EP47" s="322"/>
      <c r="EQ47" s="322"/>
      <c r="ER47" s="322"/>
      <c r="ES47" s="322"/>
      <c r="ET47" s="322"/>
      <c r="EU47" s="322"/>
      <c r="EV47" s="322"/>
      <c r="EW47" s="322"/>
      <c r="EX47" s="322"/>
      <c r="EY47" s="322"/>
      <c r="EZ47" s="322"/>
      <c r="FA47" s="322"/>
      <c r="FB47" s="322"/>
      <c r="FC47" s="322"/>
      <c r="FD47" s="322"/>
      <c r="FE47" s="322"/>
      <c r="FF47" s="322"/>
      <c r="FG47" s="322"/>
      <c r="FH47" s="322"/>
      <c r="FI47" s="322"/>
      <c r="FJ47" s="322"/>
      <c r="FK47" s="322"/>
      <c r="FL47" s="322"/>
      <c r="FM47" s="322"/>
      <c r="FN47" s="322"/>
      <c r="FO47" s="322"/>
      <c r="FP47" s="322"/>
      <c r="FQ47" s="322"/>
      <c r="FR47" s="322"/>
      <c r="FS47" s="322"/>
      <c r="FT47" s="322"/>
      <c r="FU47" s="322"/>
      <c r="FV47" s="322"/>
      <c r="FW47" s="322"/>
      <c r="FX47" s="322"/>
      <c r="FY47" s="322"/>
      <c r="FZ47" s="322"/>
      <c r="GA47" s="322"/>
      <c r="GB47" s="322"/>
      <c r="GC47" s="322"/>
      <c r="GD47" s="322"/>
      <c r="GE47" s="322"/>
    </row>
    <row r="48" spans="1:187" ht="11.25" customHeight="1">
      <c r="A48" s="279" t="s">
        <v>112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79"/>
      <c r="EP48" s="279"/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79"/>
      <c r="FK48" s="279"/>
      <c r="FL48" s="279"/>
      <c r="FM48" s="279"/>
      <c r="FN48" s="279"/>
      <c r="FO48" s="279"/>
      <c r="FP48" s="279"/>
      <c r="FQ48" s="279"/>
      <c r="FR48" s="279"/>
      <c r="FS48" s="279"/>
      <c r="FT48" s="279"/>
      <c r="FU48" s="279"/>
      <c r="FV48" s="279"/>
      <c r="FW48" s="279"/>
      <c r="FX48" s="279"/>
      <c r="FY48" s="279"/>
      <c r="FZ48" s="279"/>
      <c r="GA48" s="279"/>
      <c r="GB48" s="279"/>
      <c r="GC48" s="279"/>
      <c r="GD48" s="279"/>
      <c r="GE48" s="279"/>
    </row>
    <row r="49" spans="1:187" ht="5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</row>
    <row r="50" spans="1:187" ht="23.25" customHeight="1">
      <c r="A50" s="248" t="s">
        <v>106</v>
      </c>
      <c r="B50" s="248"/>
      <c r="C50" s="248"/>
      <c r="D50" s="248"/>
      <c r="E50" s="248"/>
      <c r="F50" s="253" t="s">
        <v>35</v>
      </c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2"/>
      <c r="ES50" s="253" t="s">
        <v>109</v>
      </c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  <c r="FF50" s="251"/>
      <c r="FG50" s="251"/>
      <c r="FH50" s="251"/>
      <c r="FI50" s="251"/>
      <c r="FJ50" s="251"/>
      <c r="FK50" s="251"/>
      <c r="FL50" s="251"/>
      <c r="FM50" s="251"/>
      <c r="FN50" s="251"/>
      <c r="FO50" s="251"/>
      <c r="FP50" s="251"/>
      <c r="FQ50" s="251"/>
      <c r="FR50" s="251"/>
      <c r="FS50" s="251"/>
      <c r="FT50" s="251"/>
      <c r="FU50" s="251"/>
      <c r="FV50" s="251"/>
      <c r="FW50" s="251"/>
      <c r="FX50" s="251"/>
      <c r="FY50" s="251"/>
      <c r="FZ50" s="251"/>
      <c r="GA50" s="251"/>
      <c r="GB50" s="251"/>
      <c r="GC50" s="251"/>
      <c r="GD50" s="251"/>
      <c r="GE50" s="252"/>
    </row>
    <row r="51" spans="1:187" ht="11.25">
      <c r="A51" s="248">
        <v>1</v>
      </c>
      <c r="B51" s="248"/>
      <c r="C51" s="248"/>
      <c r="D51" s="248"/>
      <c r="E51" s="248"/>
      <c r="F51" s="276" t="s">
        <v>221</v>
      </c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8"/>
      <c r="ES51" s="258">
        <f>3390000+1390000+1700000+500000+53524.38</f>
        <v>7033524.38</v>
      </c>
      <c r="ET51" s="282"/>
      <c r="EU51" s="282"/>
      <c r="EV51" s="282"/>
      <c r="EW51" s="282"/>
      <c r="EX51" s="282"/>
      <c r="EY51" s="282"/>
      <c r="EZ51" s="282"/>
      <c r="FA51" s="282"/>
      <c r="FB51" s="282"/>
      <c r="FC51" s="282"/>
      <c r="FD51" s="282"/>
      <c r="FE51" s="282"/>
      <c r="FF51" s="282"/>
      <c r="FG51" s="282"/>
      <c r="FH51" s="282"/>
      <c r="FI51" s="282"/>
      <c r="FJ51" s="282"/>
      <c r="FK51" s="282"/>
      <c r="FL51" s="282"/>
      <c r="FM51" s="282"/>
      <c r="FN51" s="282"/>
      <c r="FO51" s="282"/>
      <c r="FP51" s="282"/>
      <c r="FQ51" s="282"/>
      <c r="FR51" s="282"/>
      <c r="FS51" s="282"/>
      <c r="FT51" s="282"/>
      <c r="FU51" s="282"/>
      <c r="FV51" s="282"/>
      <c r="FW51" s="282"/>
      <c r="FX51" s="282"/>
      <c r="FY51" s="282"/>
      <c r="FZ51" s="282"/>
      <c r="GA51" s="282"/>
      <c r="GB51" s="282"/>
      <c r="GC51" s="282"/>
      <c r="GD51" s="282"/>
      <c r="GE51" s="283"/>
    </row>
    <row r="52" spans="1:187" ht="11.25" hidden="1">
      <c r="A52" s="248">
        <v>2</v>
      </c>
      <c r="B52" s="248"/>
      <c r="C52" s="248"/>
      <c r="D52" s="248"/>
      <c r="E52" s="248"/>
      <c r="F52" s="253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2"/>
      <c r="ES52" s="258"/>
      <c r="ET52" s="282"/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2"/>
      <c r="FI52" s="282"/>
      <c r="FJ52" s="282"/>
      <c r="FK52" s="282"/>
      <c r="FL52" s="282"/>
      <c r="FM52" s="282"/>
      <c r="FN52" s="282"/>
      <c r="FO52" s="282"/>
      <c r="FP52" s="282"/>
      <c r="FQ52" s="282"/>
      <c r="FR52" s="282"/>
      <c r="FS52" s="282"/>
      <c r="FT52" s="282"/>
      <c r="FU52" s="282"/>
      <c r="FV52" s="282"/>
      <c r="FW52" s="282"/>
      <c r="FX52" s="282"/>
      <c r="FY52" s="282"/>
      <c r="FZ52" s="282"/>
      <c r="GA52" s="282"/>
      <c r="GB52" s="282"/>
      <c r="GC52" s="282"/>
      <c r="GD52" s="282"/>
      <c r="GE52" s="283"/>
    </row>
    <row r="53" spans="1:187" ht="11.25" customHeight="1">
      <c r="A53" s="276" t="s">
        <v>18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8"/>
      <c r="ES53" s="258">
        <f>ES51</f>
        <v>7033524.38</v>
      </c>
      <c r="ET53" s="282"/>
      <c r="EU53" s="282"/>
      <c r="EV53" s="282"/>
      <c r="EW53" s="282"/>
      <c r="EX53" s="282"/>
      <c r="EY53" s="282"/>
      <c r="EZ53" s="282"/>
      <c r="FA53" s="282"/>
      <c r="FB53" s="282"/>
      <c r="FC53" s="282"/>
      <c r="FD53" s="282"/>
      <c r="FE53" s="282"/>
      <c r="FF53" s="282"/>
      <c r="FG53" s="282"/>
      <c r="FH53" s="282"/>
      <c r="FI53" s="282"/>
      <c r="FJ53" s="282"/>
      <c r="FK53" s="282"/>
      <c r="FL53" s="282"/>
      <c r="FM53" s="282"/>
      <c r="FN53" s="282"/>
      <c r="FO53" s="282"/>
      <c r="FP53" s="282"/>
      <c r="FQ53" s="282"/>
      <c r="FR53" s="282"/>
      <c r="FS53" s="282"/>
      <c r="FT53" s="282"/>
      <c r="FU53" s="282"/>
      <c r="FV53" s="282"/>
      <c r="FW53" s="282"/>
      <c r="FX53" s="282"/>
      <c r="FY53" s="282"/>
      <c r="FZ53" s="282"/>
      <c r="GA53" s="282"/>
      <c r="GB53" s="282"/>
      <c r="GC53" s="282"/>
      <c r="GD53" s="282"/>
      <c r="GE53" s="283"/>
    </row>
    <row r="54" spans="1:187" ht="11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</row>
    <row r="55" spans="1:187" ht="11.25" customHeight="1" hidden="1">
      <c r="A55" s="279" t="s">
        <v>113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279"/>
      <c r="DU55" s="279"/>
      <c r="DV55" s="279"/>
      <c r="DW55" s="279"/>
      <c r="DX55" s="279"/>
      <c r="DY55" s="279"/>
      <c r="DZ55" s="279"/>
      <c r="EA55" s="279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79"/>
      <c r="EN55" s="279"/>
      <c r="EO55" s="279"/>
      <c r="EP55" s="279"/>
      <c r="EQ55" s="279"/>
      <c r="ER55" s="279"/>
      <c r="ES55" s="279"/>
      <c r="ET55" s="279"/>
      <c r="EU55" s="279"/>
      <c r="EV55" s="279"/>
      <c r="EW55" s="279"/>
      <c r="EX55" s="279"/>
      <c r="EY55" s="279"/>
      <c r="EZ55" s="279"/>
      <c r="FA55" s="279"/>
      <c r="FB55" s="279"/>
      <c r="FC55" s="279"/>
      <c r="FD55" s="279"/>
      <c r="FE55" s="279"/>
      <c r="FF55" s="279"/>
      <c r="FG55" s="279"/>
      <c r="FH55" s="279"/>
      <c r="FI55" s="279"/>
      <c r="FJ55" s="279"/>
      <c r="FK55" s="279"/>
      <c r="FL55" s="279"/>
      <c r="FM55" s="279"/>
      <c r="FN55" s="279"/>
      <c r="FO55" s="279"/>
      <c r="FP55" s="279"/>
      <c r="FQ55" s="279"/>
      <c r="FR55" s="279"/>
      <c r="FS55" s="279"/>
      <c r="FT55" s="279"/>
      <c r="FU55" s="279"/>
      <c r="FV55" s="279"/>
      <c r="FW55" s="279"/>
      <c r="FX55" s="279"/>
      <c r="FY55" s="279"/>
      <c r="FZ55" s="279"/>
      <c r="GA55" s="279"/>
      <c r="GB55" s="279"/>
      <c r="GC55" s="279"/>
      <c r="GD55" s="279"/>
      <c r="GE55" s="279"/>
    </row>
    <row r="56" spans="1:187" ht="7.5" customHeight="1" hidden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</row>
    <row r="57" spans="1:187" ht="26.25" customHeight="1" hidden="1">
      <c r="A57" s="248" t="s">
        <v>106</v>
      </c>
      <c r="B57" s="248"/>
      <c r="C57" s="248"/>
      <c r="D57" s="248"/>
      <c r="E57" s="248"/>
      <c r="F57" s="253" t="s">
        <v>35</v>
      </c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2"/>
      <c r="ES57" s="253" t="s">
        <v>109</v>
      </c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  <c r="FF57" s="251"/>
      <c r="FG57" s="251"/>
      <c r="FH57" s="251"/>
      <c r="FI57" s="251"/>
      <c r="FJ57" s="251"/>
      <c r="FK57" s="251"/>
      <c r="FL57" s="251"/>
      <c r="FM57" s="251"/>
      <c r="FN57" s="251"/>
      <c r="FO57" s="251"/>
      <c r="FP57" s="251"/>
      <c r="FQ57" s="251"/>
      <c r="FR57" s="251"/>
      <c r="FS57" s="251"/>
      <c r="FT57" s="251"/>
      <c r="FU57" s="251"/>
      <c r="FV57" s="251"/>
      <c r="FW57" s="251"/>
      <c r="FX57" s="251"/>
      <c r="FY57" s="251"/>
      <c r="FZ57" s="251"/>
      <c r="GA57" s="251"/>
      <c r="GB57" s="251"/>
      <c r="GC57" s="251"/>
      <c r="GD57" s="251"/>
      <c r="GE57" s="252"/>
    </row>
    <row r="58" spans="1:187" ht="11.25" hidden="1">
      <c r="A58" s="248">
        <v>1</v>
      </c>
      <c r="B58" s="248"/>
      <c r="C58" s="248"/>
      <c r="D58" s="248"/>
      <c r="E58" s="248"/>
      <c r="F58" s="253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2"/>
      <c r="ES58" s="253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251"/>
      <c r="FJ58" s="251"/>
      <c r="FK58" s="251"/>
      <c r="FL58" s="251"/>
      <c r="FM58" s="251"/>
      <c r="FN58" s="251"/>
      <c r="FO58" s="251"/>
      <c r="FP58" s="251"/>
      <c r="FQ58" s="251"/>
      <c r="FR58" s="251"/>
      <c r="FS58" s="251"/>
      <c r="FT58" s="251"/>
      <c r="FU58" s="251"/>
      <c r="FV58" s="251"/>
      <c r="FW58" s="251"/>
      <c r="FX58" s="251"/>
      <c r="FY58" s="251"/>
      <c r="FZ58" s="251"/>
      <c r="GA58" s="251"/>
      <c r="GB58" s="251"/>
      <c r="GC58" s="251"/>
      <c r="GD58" s="251"/>
      <c r="GE58" s="252"/>
    </row>
    <row r="59" spans="1:187" ht="11.25" hidden="1">
      <c r="A59" s="248">
        <v>2</v>
      </c>
      <c r="B59" s="248"/>
      <c r="C59" s="248"/>
      <c r="D59" s="248"/>
      <c r="E59" s="248"/>
      <c r="F59" s="253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1"/>
      <c r="EJ59" s="251"/>
      <c r="EK59" s="251"/>
      <c r="EL59" s="251"/>
      <c r="EM59" s="251"/>
      <c r="EN59" s="251"/>
      <c r="EO59" s="251"/>
      <c r="EP59" s="251"/>
      <c r="EQ59" s="251"/>
      <c r="ER59" s="252"/>
      <c r="ES59" s="253"/>
      <c r="ET59" s="251"/>
      <c r="EU59" s="251"/>
      <c r="EV59" s="251"/>
      <c r="EW59" s="251"/>
      <c r="EX59" s="251"/>
      <c r="EY59" s="251"/>
      <c r="EZ59" s="251"/>
      <c r="FA59" s="251"/>
      <c r="FB59" s="251"/>
      <c r="FC59" s="251"/>
      <c r="FD59" s="251"/>
      <c r="FE59" s="251"/>
      <c r="FF59" s="251"/>
      <c r="FG59" s="251"/>
      <c r="FH59" s="251"/>
      <c r="FI59" s="251"/>
      <c r="FJ59" s="251"/>
      <c r="FK59" s="251"/>
      <c r="FL59" s="251"/>
      <c r="FM59" s="251"/>
      <c r="FN59" s="251"/>
      <c r="FO59" s="251"/>
      <c r="FP59" s="251"/>
      <c r="FQ59" s="251"/>
      <c r="FR59" s="251"/>
      <c r="FS59" s="251"/>
      <c r="FT59" s="251"/>
      <c r="FU59" s="251"/>
      <c r="FV59" s="251"/>
      <c r="FW59" s="251"/>
      <c r="FX59" s="251"/>
      <c r="FY59" s="251"/>
      <c r="FZ59" s="251"/>
      <c r="GA59" s="251"/>
      <c r="GB59" s="251"/>
      <c r="GC59" s="251"/>
      <c r="GD59" s="251"/>
      <c r="GE59" s="252"/>
    </row>
    <row r="60" spans="1:187" ht="11.25" customHeight="1" hidden="1">
      <c r="A60" s="276" t="s">
        <v>18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77"/>
      <c r="CI60" s="277"/>
      <c r="CJ60" s="277"/>
      <c r="CK60" s="277"/>
      <c r="CL60" s="277"/>
      <c r="CM60" s="277"/>
      <c r="CN60" s="277"/>
      <c r="CO60" s="277"/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277"/>
      <c r="DF60" s="277"/>
      <c r="DG60" s="277"/>
      <c r="DH60" s="277"/>
      <c r="DI60" s="277"/>
      <c r="DJ60" s="277"/>
      <c r="DK60" s="277"/>
      <c r="DL60" s="277"/>
      <c r="DM60" s="277"/>
      <c r="DN60" s="277"/>
      <c r="DO60" s="277"/>
      <c r="DP60" s="277"/>
      <c r="DQ60" s="277"/>
      <c r="DR60" s="277"/>
      <c r="DS60" s="277"/>
      <c r="DT60" s="277"/>
      <c r="DU60" s="277"/>
      <c r="DV60" s="277"/>
      <c r="DW60" s="277"/>
      <c r="DX60" s="277"/>
      <c r="DY60" s="277"/>
      <c r="DZ60" s="277"/>
      <c r="EA60" s="277"/>
      <c r="EB60" s="277"/>
      <c r="EC60" s="277"/>
      <c r="ED60" s="277"/>
      <c r="EE60" s="277"/>
      <c r="EF60" s="277"/>
      <c r="EG60" s="277"/>
      <c r="EH60" s="277"/>
      <c r="EI60" s="277"/>
      <c r="EJ60" s="277"/>
      <c r="EK60" s="277"/>
      <c r="EL60" s="277"/>
      <c r="EM60" s="277"/>
      <c r="EN60" s="277"/>
      <c r="EO60" s="277"/>
      <c r="EP60" s="277"/>
      <c r="EQ60" s="277"/>
      <c r="ER60" s="278"/>
      <c r="ES60" s="253"/>
      <c r="ET60" s="251"/>
      <c r="EU60" s="251"/>
      <c r="EV60" s="251"/>
      <c r="EW60" s="251"/>
      <c r="EX60" s="251"/>
      <c r="EY60" s="251"/>
      <c r="EZ60" s="251"/>
      <c r="FA60" s="251"/>
      <c r="FB60" s="251"/>
      <c r="FC60" s="251"/>
      <c r="FD60" s="251"/>
      <c r="FE60" s="251"/>
      <c r="FF60" s="251"/>
      <c r="FG60" s="251"/>
      <c r="FH60" s="251"/>
      <c r="FI60" s="251"/>
      <c r="FJ60" s="251"/>
      <c r="FK60" s="251"/>
      <c r="FL60" s="251"/>
      <c r="FM60" s="251"/>
      <c r="FN60" s="251"/>
      <c r="FO60" s="251"/>
      <c r="FP60" s="251"/>
      <c r="FQ60" s="251"/>
      <c r="FR60" s="251"/>
      <c r="FS60" s="251"/>
      <c r="FT60" s="251"/>
      <c r="FU60" s="251"/>
      <c r="FV60" s="251"/>
      <c r="FW60" s="251"/>
      <c r="FX60" s="251"/>
      <c r="FY60" s="251"/>
      <c r="FZ60" s="251"/>
      <c r="GA60" s="251"/>
      <c r="GB60" s="251"/>
      <c r="GC60" s="251"/>
      <c r="GD60" s="251"/>
      <c r="GE60" s="252"/>
    </row>
    <row r="61" spans="1:187" ht="11.25" hidden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</row>
    <row r="62" spans="1:187" ht="11.25" customHeight="1" hidden="1">
      <c r="A62" s="279" t="s">
        <v>114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/>
      <c r="EF62" s="279"/>
      <c r="EG62" s="279"/>
      <c r="EH62" s="279"/>
      <c r="EI62" s="279"/>
      <c r="EJ62" s="279"/>
      <c r="EK62" s="279"/>
      <c r="EL62" s="279"/>
      <c r="EM62" s="279"/>
      <c r="EN62" s="279"/>
      <c r="EO62" s="279"/>
      <c r="EP62" s="279"/>
      <c r="EQ62" s="279"/>
      <c r="ER62" s="279"/>
      <c r="ES62" s="279"/>
      <c r="ET62" s="279"/>
      <c r="EU62" s="279"/>
      <c r="EV62" s="279"/>
      <c r="EW62" s="279"/>
      <c r="EX62" s="279"/>
      <c r="EY62" s="279"/>
      <c r="EZ62" s="279"/>
      <c r="FA62" s="279"/>
      <c r="FB62" s="279"/>
      <c r="FC62" s="279"/>
      <c r="FD62" s="279"/>
      <c r="FE62" s="279"/>
      <c r="FF62" s="279"/>
      <c r="FG62" s="279"/>
      <c r="FH62" s="279"/>
      <c r="FI62" s="279"/>
      <c r="FJ62" s="279"/>
      <c r="FK62" s="279"/>
      <c r="FL62" s="279"/>
      <c r="FM62" s="279"/>
      <c r="FN62" s="279"/>
      <c r="FO62" s="279"/>
      <c r="FP62" s="279"/>
      <c r="FQ62" s="279"/>
      <c r="FR62" s="279"/>
      <c r="FS62" s="279"/>
      <c r="FT62" s="279"/>
      <c r="FU62" s="279"/>
      <c r="FV62" s="279"/>
      <c r="FW62" s="279"/>
      <c r="FX62" s="279"/>
      <c r="FY62" s="279"/>
      <c r="FZ62" s="279"/>
      <c r="GA62" s="279"/>
      <c r="GB62" s="279"/>
      <c r="GC62" s="279"/>
      <c r="GD62" s="279"/>
      <c r="GE62" s="279"/>
    </row>
    <row r="63" spans="1:187" ht="4.5" customHeight="1" hidden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</row>
    <row r="64" spans="1:187" ht="21" customHeight="1" hidden="1">
      <c r="A64" s="248" t="s">
        <v>106</v>
      </c>
      <c r="B64" s="248"/>
      <c r="C64" s="248"/>
      <c r="D64" s="248"/>
      <c r="E64" s="248"/>
      <c r="F64" s="253" t="s">
        <v>35</v>
      </c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  <c r="EJ64" s="251"/>
      <c r="EK64" s="251"/>
      <c r="EL64" s="251"/>
      <c r="EM64" s="251"/>
      <c r="EN64" s="251"/>
      <c r="EO64" s="251"/>
      <c r="EP64" s="251"/>
      <c r="EQ64" s="251"/>
      <c r="ER64" s="252"/>
      <c r="ES64" s="253" t="s">
        <v>109</v>
      </c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1"/>
      <c r="FK64" s="251"/>
      <c r="FL64" s="251"/>
      <c r="FM64" s="251"/>
      <c r="FN64" s="251"/>
      <c r="FO64" s="251"/>
      <c r="FP64" s="251"/>
      <c r="FQ64" s="251"/>
      <c r="FR64" s="251"/>
      <c r="FS64" s="251"/>
      <c r="FT64" s="251"/>
      <c r="FU64" s="251"/>
      <c r="FV64" s="251"/>
      <c r="FW64" s="251"/>
      <c r="FX64" s="251"/>
      <c r="FY64" s="251"/>
      <c r="FZ64" s="251"/>
      <c r="GA64" s="251"/>
      <c r="GB64" s="251"/>
      <c r="GC64" s="251"/>
      <c r="GD64" s="251"/>
      <c r="GE64" s="252"/>
    </row>
    <row r="65" spans="1:187" ht="11.25" hidden="1">
      <c r="A65" s="248">
        <v>1</v>
      </c>
      <c r="B65" s="248"/>
      <c r="C65" s="248"/>
      <c r="D65" s="248"/>
      <c r="E65" s="248"/>
      <c r="F65" s="253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2"/>
      <c r="ES65" s="253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2"/>
    </row>
    <row r="66" spans="1:187" ht="11.25" hidden="1">
      <c r="A66" s="248">
        <v>2</v>
      </c>
      <c r="B66" s="248"/>
      <c r="C66" s="248"/>
      <c r="D66" s="248"/>
      <c r="E66" s="248"/>
      <c r="F66" s="253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2"/>
      <c r="ES66" s="253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2"/>
    </row>
    <row r="67" spans="1:187" ht="11.25" customHeight="1" hidden="1">
      <c r="A67" s="276" t="s">
        <v>18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277"/>
      <c r="CY67" s="277"/>
      <c r="CZ67" s="277"/>
      <c r="DA67" s="277"/>
      <c r="DB67" s="277"/>
      <c r="DC67" s="277"/>
      <c r="DD67" s="277"/>
      <c r="DE67" s="277"/>
      <c r="DF67" s="277"/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  <c r="DQ67" s="277"/>
      <c r="DR67" s="277"/>
      <c r="DS67" s="277"/>
      <c r="DT67" s="277"/>
      <c r="DU67" s="277"/>
      <c r="DV67" s="277"/>
      <c r="DW67" s="277"/>
      <c r="DX67" s="277"/>
      <c r="DY67" s="277"/>
      <c r="DZ67" s="277"/>
      <c r="EA67" s="277"/>
      <c r="EB67" s="277"/>
      <c r="EC67" s="277"/>
      <c r="ED67" s="277"/>
      <c r="EE67" s="277"/>
      <c r="EF67" s="277"/>
      <c r="EG67" s="277"/>
      <c r="EH67" s="277"/>
      <c r="EI67" s="277"/>
      <c r="EJ67" s="277"/>
      <c r="EK67" s="277"/>
      <c r="EL67" s="277"/>
      <c r="EM67" s="277"/>
      <c r="EN67" s="277"/>
      <c r="EO67" s="277"/>
      <c r="EP67" s="277"/>
      <c r="EQ67" s="277"/>
      <c r="ER67" s="278"/>
      <c r="ES67" s="253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1"/>
      <c r="FR67" s="251"/>
      <c r="FS67" s="251"/>
      <c r="FT67" s="251"/>
      <c r="FU67" s="251"/>
      <c r="FV67" s="251"/>
      <c r="FW67" s="251"/>
      <c r="FX67" s="251"/>
      <c r="FY67" s="251"/>
      <c r="FZ67" s="251"/>
      <c r="GA67" s="251"/>
      <c r="GB67" s="251"/>
      <c r="GC67" s="251"/>
      <c r="GD67" s="251"/>
      <c r="GE67" s="252"/>
    </row>
    <row r="68" spans="1:187" ht="11.25" hidden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</row>
    <row r="69" spans="1:187" ht="11.25" customHeight="1">
      <c r="A69" s="279" t="s">
        <v>115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  <c r="EJ69" s="279"/>
      <c r="EK69" s="279"/>
      <c r="EL69" s="279"/>
      <c r="EM69" s="279"/>
      <c r="EN69" s="279"/>
      <c r="EO69" s="279"/>
      <c r="EP69" s="279"/>
      <c r="EQ69" s="279"/>
      <c r="ER69" s="279"/>
      <c r="ES69" s="279"/>
      <c r="ET69" s="279"/>
      <c r="EU69" s="279"/>
      <c r="EV69" s="279"/>
      <c r="EW69" s="279"/>
      <c r="EX69" s="279"/>
      <c r="EY69" s="279"/>
      <c r="EZ69" s="279"/>
      <c r="FA69" s="279"/>
      <c r="FB69" s="279"/>
      <c r="FC69" s="279"/>
      <c r="FD69" s="279"/>
      <c r="FE69" s="279"/>
      <c r="FF69" s="279"/>
      <c r="FG69" s="279"/>
      <c r="FH69" s="279"/>
      <c r="FI69" s="279"/>
      <c r="FJ69" s="279"/>
      <c r="FK69" s="279"/>
      <c r="FL69" s="279"/>
      <c r="FM69" s="279"/>
      <c r="FN69" s="279"/>
      <c r="FO69" s="279"/>
      <c r="FP69" s="279"/>
      <c r="FQ69" s="279"/>
      <c r="FR69" s="279"/>
      <c r="FS69" s="279"/>
      <c r="FT69" s="279"/>
      <c r="FU69" s="279"/>
      <c r="FV69" s="279"/>
      <c r="FW69" s="279"/>
      <c r="FX69" s="279"/>
      <c r="FY69" s="279"/>
      <c r="FZ69" s="279"/>
      <c r="GA69" s="279"/>
      <c r="GB69" s="279"/>
      <c r="GC69" s="279"/>
      <c r="GD69" s="279"/>
      <c r="GE69" s="279"/>
    </row>
    <row r="70" spans="1:187" ht="6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</row>
    <row r="71" spans="1:187" ht="22.5" customHeight="1">
      <c r="A71" s="248" t="s">
        <v>106</v>
      </c>
      <c r="B71" s="248"/>
      <c r="C71" s="248"/>
      <c r="D71" s="248"/>
      <c r="E71" s="248"/>
      <c r="F71" s="253" t="s">
        <v>35</v>
      </c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2"/>
      <c r="ES71" s="253" t="s">
        <v>109</v>
      </c>
      <c r="ET71" s="251"/>
      <c r="EU71" s="251"/>
      <c r="EV71" s="251"/>
      <c r="EW71" s="251"/>
      <c r="EX71" s="251"/>
      <c r="EY71" s="251"/>
      <c r="EZ71" s="251"/>
      <c r="FA71" s="251"/>
      <c r="FB71" s="251"/>
      <c r="FC71" s="251"/>
      <c r="FD71" s="251"/>
      <c r="FE71" s="251"/>
      <c r="FF71" s="251"/>
      <c r="FG71" s="251"/>
      <c r="FH71" s="251"/>
      <c r="FI71" s="251"/>
      <c r="FJ71" s="251"/>
      <c r="FK71" s="251"/>
      <c r="FL71" s="251"/>
      <c r="FM71" s="251"/>
      <c r="FN71" s="251"/>
      <c r="FO71" s="251"/>
      <c r="FP71" s="251"/>
      <c r="FQ71" s="251"/>
      <c r="FR71" s="251"/>
      <c r="FS71" s="251"/>
      <c r="FT71" s="251"/>
      <c r="FU71" s="251"/>
      <c r="FV71" s="251"/>
      <c r="FW71" s="251"/>
      <c r="FX71" s="251"/>
      <c r="FY71" s="251"/>
      <c r="FZ71" s="251"/>
      <c r="GA71" s="251"/>
      <c r="GB71" s="251"/>
      <c r="GC71" s="251"/>
      <c r="GD71" s="251"/>
      <c r="GE71" s="252"/>
    </row>
    <row r="72" spans="1:187" ht="11.25">
      <c r="A72" s="248">
        <v>1</v>
      </c>
      <c r="B72" s="248"/>
      <c r="C72" s="248"/>
      <c r="D72" s="248"/>
      <c r="E72" s="248"/>
      <c r="F72" s="276" t="s">
        <v>221</v>
      </c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7"/>
      <c r="EH72" s="277"/>
      <c r="EI72" s="277"/>
      <c r="EJ72" s="277"/>
      <c r="EK72" s="277"/>
      <c r="EL72" s="277"/>
      <c r="EM72" s="277"/>
      <c r="EN72" s="277"/>
      <c r="EO72" s="277"/>
      <c r="EP72" s="277"/>
      <c r="EQ72" s="277"/>
      <c r="ER72" s="278"/>
      <c r="ES72" s="258">
        <v>508975.62</v>
      </c>
      <c r="ET72" s="251"/>
      <c r="EU72" s="251"/>
      <c r="EV72" s="251"/>
      <c r="EW72" s="251"/>
      <c r="EX72" s="251"/>
      <c r="EY72" s="251"/>
      <c r="EZ72" s="251"/>
      <c r="FA72" s="251"/>
      <c r="FB72" s="251"/>
      <c r="FC72" s="251"/>
      <c r="FD72" s="251"/>
      <c r="FE72" s="251"/>
      <c r="FF72" s="251"/>
      <c r="FG72" s="251"/>
      <c r="FH72" s="251"/>
      <c r="FI72" s="251"/>
      <c r="FJ72" s="251"/>
      <c r="FK72" s="251"/>
      <c r="FL72" s="251"/>
      <c r="FM72" s="251"/>
      <c r="FN72" s="251"/>
      <c r="FO72" s="251"/>
      <c r="FP72" s="251"/>
      <c r="FQ72" s="251"/>
      <c r="FR72" s="251"/>
      <c r="FS72" s="251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2"/>
    </row>
    <row r="73" spans="1:187" ht="11.25" hidden="1">
      <c r="A73" s="248">
        <v>2</v>
      </c>
      <c r="B73" s="248"/>
      <c r="C73" s="248"/>
      <c r="D73" s="248"/>
      <c r="E73" s="248"/>
      <c r="F73" s="253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1"/>
      <c r="EO73" s="251"/>
      <c r="EP73" s="251"/>
      <c r="EQ73" s="251"/>
      <c r="ER73" s="252"/>
      <c r="ES73" s="253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251"/>
      <c r="FY73" s="251"/>
      <c r="FZ73" s="251"/>
      <c r="GA73" s="251"/>
      <c r="GB73" s="251"/>
      <c r="GC73" s="251"/>
      <c r="GD73" s="251"/>
      <c r="GE73" s="252"/>
    </row>
    <row r="74" spans="1:187" ht="11.25" customHeight="1">
      <c r="A74" s="276" t="s">
        <v>18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7"/>
      <c r="DD74" s="277"/>
      <c r="DE74" s="277"/>
      <c r="DF74" s="277"/>
      <c r="DG74" s="277"/>
      <c r="DH74" s="277"/>
      <c r="DI74" s="277"/>
      <c r="DJ74" s="277"/>
      <c r="DK74" s="277"/>
      <c r="DL74" s="277"/>
      <c r="DM74" s="277"/>
      <c r="DN74" s="277"/>
      <c r="DO74" s="277"/>
      <c r="DP74" s="277"/>
      <c r="DQ74" s="277"/>
      <c r="DR74" s="277"/>
      <c r="DS74" s="277"/>
      <c r="DT74" s="277"/>
      <c r="DU74" s="277"/>
      <c r="DV74" s="277"/>
      <c r="DW74" s="277"/>
      <c r="DX74" s="277"/>
      <c r="DY74" s="277"/>
      <c r="DZ74" s="277"/>
      <c r="EA74" s="277"/>
      <c r="EB74" s="277"/>
      <c r="EC74" s="277"/>
      <c r="ED74" s="277"/>
      <c r="EE74" s="277"/>
      <c r="EF74" s="277"/>
      <c r="EG74" s="277"/>
      <c r="EH74" s="277"/>
      <c r="EI74" s="277"/>
      <c r="EJ74" s="277"/>
      <c r="EK74" s="277"/>
      <c r="EL74" s="277"/>
      <c r="EM74" s="277"/>
      <c r="EN74" s="277"/>
      <c r="EO74" s="277"/>
      <c r="EP74" s="277"/>
      <c r="EQ74" s="277"/>
      <c r="ER74" s="278"/>
      <c r="ES74" s="258">
        <f>ES72</f>
        <v>508975.62</v>
      </c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1"/>
      <c r="FK74" s="251"/>
      <c r="FL74" s="251"/>
      <c r="FM74" s="251"/>
      <c r="FN74" s="251"/>
      <c r="FO74" s="251"/>
      <c r="FP74" s="251"/>
      <c r="FQ74" s="251"/>
      <c r="FR74" s="251"/>
      <c r="FS74" s="251"/>
      <c r="FT74" s="251"/>
      <c r="FU74" s="251"/>
      <c r="FV74" s="251"/>
      <c r="FW74" s="251"/>
      <c r="FX74" s="251"/>
      <c r="FY74" s="251"/>
      <c r="FZ74" s="251"/>
      <c r="GA74" s="251"/>
      <c r="GB74" s="251"/>
      <c r="GC74" s="251"/>
      <c r="GD74" s="251"/>
      <c r="GE74" s="252"/>
    </row>
    <row r="75" ht="11.25" hidden="1"/>
    <row r="76" spans="1:187" ht="11.25" hidden="1">
      <c r="A76" s="323" t="s">
        <v>146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323"/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3"/>
      <c r="CQ76" s="323"/>
      <c r="CR76" s="323"/>
      <c r="CS76" s="323"/>
      <c r="CT76" s="323"/>
      <c r="CU76" s="323"/>
      <c r="CV76" s="323"/>
      <c r="CW76" s="323"/>
      <c r="CX76" s="323"/>
      <c r="CY76" s="323"/>
      <c r="CZ76" s="323"/>
      <c r="DA76" s="323"/>
      <c r="DB76" s="323"/>
      <c r="DC76" s="323"/>
      <c r="DD76" s="323"/>
      <c r="DE76" s="323"/>
      <c r="DF76" s="323"/>
      <c r="DG76" s="323"/>
      <c r="DH76" s="323"/>
      <c r="DI76" s="323"/>
      <c r="DJ76" s="323"/>
      <c r="DK76" s="323"/>
      <c r="DL76" s="323"/>
      <c r="DM76" s="323"/>
      <c r="DN76" s="323"/>
      <c r="DO76" s="323"/>
      <c r="DP76" s="323"/>
      <c r="DQ76" s="323"/>
      <c r="DR76" s="323"/>
      <c r="DS76" s="323"/>
      <c r="DT76" s="323"/>
      <c r="DU76" s="323"/>
      <c r="DV76" s="323"/>
      <c r="DW76" s="323"/>
      <c r="DX76" s="323"/>
      <c r="DY76" s="323"/>
      <c r="DZ76" s="323"/>
      <c r="EA76" s="323"/>
      <c r="EB76" s="323"/>
      <c r="EC76" s="323"/>
      <c r="ED76" s="323"/>
      <c r="EE76" s="323"/>
      <c r="EF76" s="323"/>
      <c r="EG76" s="323"/>
      <c r="EH76" s="323"/>
      <c r="EI76" s="323"/>
      <c r="EJ76" s="323"/>
      <c r="EK76" s="323"/>
      <c r="EL76" s="323"/>
      <c r="EM76" s="323"/>
      <c r="EN76" s="323"/>
      <c r="EO76" s="323"/>
      <c r="EP76" s="323"/>
      <c r="EQ76" s="323"/>
      <c r="ER76" s="323"/>
      <c r="ES76" s="323"/>
      <c r="ET76" s="323"/>
      <c r="EU76" s="323"/>
      <c r="EV76" s="323"/>
      <c r="EW76" s="323"/>
      <c r="EX76" s="323"/>
      <c r="EY76" s="323"/>
      <c r="EZ76" s="323"/>
      <c r="FA76" s="323"/>
      <c r="FB76" s="323"/>
      <c r="FC76" s="323"/>
      <c r="FD76" s="323"/>
      <c r="FE76" s="323"/>
      <c r="FF76" s="323"/>
      <c r="FG76" s="323"/>
      <c r="FH76" s="323"/>
      <c r="FI76" s="323"/>
      <c r="FJ76" s="323"/>
      <c r="FK76" s="323"/>
      <c r="FL76" s="323"/>
      <c r="FM76" s="323"/>
      <c r="FN76" s="323"/>
      <c r="FO76" s="323"/>
      <c r="FP76" s="323"/>
      <c r="FQ76" s="323"/>
      <c r="FR76" s="323"/>
      <c r="FS76" s="323"/>
      <c r="FT76" s="323"/>
      <c r="FU76" s="323"/>
      <c r="FV76" s="323"/>
      <c r="FW76" s="323"/>
      <c r="FX76" s="323"/>
      <c r="FY76" s="323"/>
      <c r="FZ76" s="323"/>
      <c r="GA76" s="323"/>
      <c r="GB76" s="323"/>
      <c r="GC76" s="323"/>
      <c r="GD76" s="323"/>
      <c r="GE76" s="323"/>
    </row>
    <row r="77" ht="6" customHeight="1" hidden="1"/>
    <row r="78" spans="1:187" ht="21" customHeight="1" hidden="1">
      <c r="A78" s="248" t="s">
        <v>106</v>
      </c>
      <c r="B78" s="248"/>
      <c r="C78" s="248"/>
      <c r="D78" s="248"/>
      <c r="E78" s="248"/>
      <c r="F78" s="248" t="s">
        <v>35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53" t="s">
        <v>154</v>
      </c>
      <c r="DX78" s="254"/>
      <c r="DY78" s="254"/>
      <c r="DZ78" s="254"/>
      <c r="EA78" s="254"/>
      <c r="EB78" s="254"/>
      <c r="EC78" s="254"/>
      <c r="ED78" s="254"/>
      <c r="EE78" s="254"/>
      <c r="EF78" s="254"/>
      <c r="EG78" s="254"/>
      <c r="EH78" s="254"/>
      <c r="EI78" s="254"/>
      <c r="EJ78" s="254"/>
      <c r="EK78" s="254"/>
      <c r="EL78" s="254"/>
      <c r="EM78" s="254"/>
      <c r="EN78" s="254"/>
      <c r="EO78" s="254"/>
      <c r="EP78" s="254"/>
      <c r="EQ78" s="254"/>
      <c r="ER78" s="255"/>
      <c r="ES78" s="253" t="s">
        <v>109</v>
      </c>
      <c r="ET78" s="251"/>
      <c r="EU78" s="251"/>
      <c r="EV78" s="251"/>
      <c r="EW78" s="251"/>
      <c r="EX78" s="251"/>
      <c r="EY78" s="251"/>
      <c r="EZ78" s="251"/>
      <c r="FA78" s="251"/>
      <c r="FB78" s="251"/>
      <c r="FC78" s="251"/>
      <c r="FD78" s="251"/>
      <c r="FE78" s="251"/>
      <c r="FF78" s="251"/>
      <c r="FG78" s="251"/>
      <c r="FH78" s="251"/>
      <c r="FI78" s="251"/>
      <c r="FJ78" s="251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251"/>
      <c r="FY78" s="251"/>
      <c r="FZ78" s="251"/>
      <c r="GA78" s="251"/>
      <c r="GB78" s="251"/>
      <c r="GC78" s="251"/>
      <c r="GD78" s="251"/>
      <c r="GE78" s="252"/>
    </row>
    <row r="79" spans="1:187" ht="12.75" hidden="1">
      <c r="A79" s="248">
        <v>1</v>
      </c>
      <c r="B79" s="248"/>
      <c r="C79" s="248"/>
      <c r="D79" s="248"/>
      <c r="E79" s="248"/>
      <c r="F79" s="248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53"/>
      <c r="DX79" s="254"/>
      <c r="DY79" s="254"/>
      <c r="DZ79" s="254"/>
      <c r="EA79" s="254"/>
      <c r="EB79" s="254"/>
      <c r="EC79" s="254"/>
      <c r="ED79" s="254"/>
      <c r="EE79" s="254"/>
      <c r="EF79" s="254"/>
      <c r="EG79" s="254"/>
      <c r="EH79" s="254"/>
      <c r="EI79" s="254"/>
      <c r="EJ79" s="254"/>
      <c r="EK79" s="254"/>
      <c r="EL79" s="254"/>
      <c r="EM79" s="254"/>
      <c r="EN79" s="254"/>
      <c r="EO79" s="254"/>
      <c r="EP79" s="254"/>
      <c r="EQ79" s="254"/>
      <c r="ER79" s="255"/>
      <c r="ES79" s="253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251"/>
      <c r="FJ79" s="251"/>
      <c r="FK79" s="251"/>
      <c r="FL79" s="251"/>
      <c r="FM79" s="251"/>
      <c r="FN79" s="251"/>
      <c r="FO79" s="251"/>
      <c r="FP79" s="251"/>
      <c r="FQ79" s="251"/>
      <c r="FR79" s="251"/>
      <c r="FS79" s="251"/>
      <c r="FT79" s="251"/>
      <c r="FU79" s="251"/>
      <c r="FV79" s="251"/>
      <c r="FW79" s="251"/>
      <c r="FX79" s="251"/>
      <c r="FY79" s="251"/>
      <c r="FZ79" s="251"/>
      <c r="GA79" s="251"/>
      <c r="GB79" s="251"/>
      <c r="GC79" s="251"/>
      <c r="GD79" s="251"/>
      <c r="GE79" s="252"/>
    </row>
    <row r="80" spans="1:187" ht="12.75" hidden="1">
      <c r="A80" s="248">
        <v>2</v>
      </c>
      <c r="B80" s="248"/>
      <c r="C80" s="248"/>
      <c r="D80" s="248"/>
      <c r="E80" s="248"/>
      <c r="F80" s="248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53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  <c r="EL80" s="254"/>
      <c r="EM80" s="254"/>
      <c r="EN80" s="254"/>
      <c r="EO80" s="254"/>
      <c r="EP80" s="254"/>
      <c r="EQ80" s="254"/>
      <c r="ER80" s="255"/>
      <c r="ES80" s="253"/>
      <c r="ET80" s="251"/>
      <c r="EU80" s="251"/>
      <c r="EV80" s="251"/>
      <c r="EW80" s="251"/>
      <c r="EX80" s="251"/>
      <c r="EY80" s="251"/>
      <c r="EZ80" s="251"/>
      <c r="FA80" s="251"/>
      <c r="FB80" s="251"/>
      <c r="FC80" s="251"/>
      <c r="FD80" s="251"/>
      <c r="FE80" s="251"/>
      <c r="FF80" s="251"/>
      <c r="FG80" s="251"/>
      <c r="FH80" s="251"/>
      <c r="FI80" s="251"/>
      <c r="FJ80" s="251"/>
      <c r="FK80" s="251"/>
      <c r="FL80" s="251"/>
      <c r="FM80" s="251"/>
      <c r="FN80" s="251"/>
      <c r="FO80" s="251"/>
      <c r="FP80" s="251"/>
      <c r="FQ80" s="251"/>
      <c r="FR80" s="251"/>
      <c r="FS80" s="251"/>
      <c r="FT80" s="251"/>
      <c r="FU80" s="251"/>
      <c r="FV80" s="251"/>
      <c r="FW80" s="251"/>
      <c r="FX80" s="251"/>
      <c r="FY80" s="251"/>
      <c r="FZ80" s="251"/>
      <c r="GA80" s="251"/>
      <c r="GB80" s="251"/>
      <c r="GC80" s="251"/>
      <c r="GD80" s="251"/>
      <c r="GE80" s="252"/>
    </row>
    <row r="81" spans="1:187" ht="11.25" customHeight="1" hidden="1">
      <c r="A81" s="253" t="s">
        <v>18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1"/>
      <c r="EH81" s="251"/>
      <c r="EI81" s="251"/>
      <c r="EJ81" s="251"/>
      <c r="EK81" s="251"/>
      <c r="EL81" s="251"/>
      <c r="EM81" s="251"/>
      <c r="EN81" s="251"/>
      <c r="EO81" s="251"/>
      <c r="EP81" s="251"/>
      <c r="EQ81" s="251"/>
      <c r="ER81" s="252"/>
      <c r="ES81" s="253"/>
      <c r="ET81" s="251"/>
      <c r="EU81" s="251"/>
      <c r="EV81" s="251"/>
      <c r="EW81" s="251"/>
      <c r="EX81" s="251"/>
      <c r="EY81" s="251"/>
      <c r="EZ81" s="251"/>
      <c r="FA81" s="251"/>
      <c r="FB81" s="251"/>
      <c r="FC81" s="251"/>
      <c r="FD81" s="251"/>
      <c r="FE81" s="251"/>
      <c r="FF81" s="251"/>
      <c r="FG81" s="251"/>
      <c r="FH81" s="251"/>
      <c r="FI81" s="251"/>
      <c r="FJ81" s="251"/>
      <c r="FK81" s="251"/>
      <c r="FL81" s="251"/>
      <c r="FM81" s="251"/>
      <c r="FN81" s="251"/>
      <c r="FO81" s="251"/>
      <c r="FP81" s="251"/>
      <c r="FQ81" s="251"/>
      <c r="FR81" s="251"/>
      <c r="FS81" s="251"/>
      <c r="FT81" s="251"/>
      <c r="FU81" s="251"/>
      <c r="FV81" s="251"/>
      <c r="FW81" s="251"/>
      <c r="FX81" s="251"/>
      <c r="FY81" s="251"/>
      <c r="FZ81" s="251"/>
      <c r="GA81" s="251"/>
      <c r="GB81" s="251"/>
      <c r="GC81" s="251"/>
      <c r="GD81" s="251"/>
      <c r="GE81" s="252"/>
    </row>
    <row r="82" spans="1:187" ht="16.5" customHeight="1" hidden="1">
      <c r="A82" s="249" t="s">
        <v>145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250"/>
      <c r="BJ82" s="250"/>
      <c r="BK82" s="250"/>
      <c r="BL82" s="250"/>
      <c r="BM82" s="250"/>
      <c r="BN82" s="250"/>
      <c r="BO82" s="250"/>
      <c r="BP82" s="250"/>
      <c r="BQ82" s="250"/>
      <c r="BR82" s="250"/>
      <c r="BS82" s="250"/>
      <c r="BT82" s="250"/>
      <c r="BU82" s="250"/>
      <c r="BV82" s="250"/>
      <c r="BW82" s="250"/>
      <c r="BX82" s="250"/>
      <c r="BY82" s="250"/>
      <c r="BZ82" s="250"/>
      <c r="CA82" s="250"/>
      <c r="CB82" s="250"/>
      <c r="CC82" s="250"/>
      <c r="CD82" s="250"/>
      <c r="CE82" s="250"/>
      <c r="CF82" s="250"/>
      <c r="CG82" s="250"/>
      <c r="CH82" s="250"/>
      <c r="CI82" s="250"/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0"/>
      <c r="DA82" s="250"/>
      <c r="DB82" s="250"/>
      <c r="DC82" s="250"/>
      <c r="DD82" s="250"/>
      <c r="DE82" s="250"/>
      <c r="DF82" s="250"/>
      <c r="DG82" s="250"/>
      <c r="DH82" s="250"/>
      <c r="DI82" s="250"/>
      <c r="DJ82" s="250"/>
      <c r="DK82" s="250"/>
      <c r="DL82" s="250"/>
      <c r="DM82" s="250"/>
      <c r="DN82" s="250"/>
      <c r="DO82" s="250"/>
      <c r="DP82" s="250"/>
      <c r="DQ82" s="250"/>
      <c r="DR82" s="250"/>
      <c r="DS82" s="250"/>
      <c r="DT82" s="250"/>
      <c r="DU82" s="250"/>
      <c r="DV82" s="250"/>
      <c r="DW82" s="250"/>
      <c r="DX82" s="250"/>
      <c r="DY82" s="250"/>
      <c r="DZ82" s="250"/>
      <c r="EA82" s="250"/>
      <c r="EB82" s="250"/>
      <c r="EC82" s="250"/>
      <c r="ED82" s="250"/>
      <c r="EE82" s="250"/>
      <c r="EF82" s="250"/>
      <c r="EG82" s="250"/>
      <c r="EH82" s="250"/>
      <c r="EI82" s="250"/>
      <c r="EJ82" s="250"/>
      <c r="EK82" s="250"/>
      <c r="EL82" s="250"/>
      <c r="EM82" s="250"/>
      <c r="EN82" s="250"/>
      <c r="EO82" s="250"/>
      <c r="EP82" s="250"/>
      <c r="EQ82" s="250"/>
      <c r="ER82" s="250"/>
      <c r="ES82" s="250"/>
      <c r="ET82" s="250"/>
      <c r="EU82" s="250"/>
      <c r="EV82" s="250"/>
      <c r="EW82" s="250"/>
      <c r="EX82" s="250"/>
      <c r="EY82" s="250"/>
      <c r="EZ82" s="250"/>
      <c r="FA82" s="250"/>
      <c r="FB82" s="250"/>
      <c r="FC82" s="250"/>
      <c r="FD82" s="250"/>
      <c r="FE82" s="250"/>
      <c r="FF82" s="250"/>
      <c r="FG82" s="250"/>
      <c r="FH82" s="250"/>
      <c r="FI82" s="250"/>
      <c r="FJ82" s="250"/>
      <c r="FK82" s="250"/>
      <c r="FL82" s="250"/>
      <c r="FM82" s="250"/>
      <c r="FN82" s="250"/>
      <c r="FO82" s="250"/>
      <c r="FP82" s="250"/>
      <c r="FQ82" s="250"/>
      <c r="FR82" s="250"/>
      <c r="FS82" s="250"/>
      <c r="FT82" s="250"/>
      <c r="FU82" s="250"/>
      <c r="FV82" s="250"/>
      <c r="FW82" s="250"/>
      <c r="FX82" s="250"/>
      <c r="FY82" s="250"/>
      <c r="FZ82" s="250"/>
      <c r="GA82" s="250"/>
      <c r="GB82" s="250"/>
      <c r="GC82" s="250"/>
      <c r="GD82" s="250"/>
      <c r="GE82" s="250"/>
    </row>
    <row r="83" ht="11.25" hidden="1"/>
    <row r="84" spans="1:187" ht="12" hidden="1">
      <c r="A84" s="305" t="s">
        <v>148</v>
      </c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  <c r="DB84" s="305"/>
      <c r="DC84" s="305"/>
      <c r="DD84" s="305"/>
      <c r="DE84" s="305"/>
      <c r="DF84" s="305"/>
      <c r="DG84" s="305"/>
      <c r="DH84" s="305"/>
      <c r="DI84" s="305"/>
      <c r="DJ84" s="305"/>
      <c r="DK84" s="305"/>
      <c r="DL84" s="305"/>
      <c r="DM84" s="305"/>
      <c r="DN84" s="305"/>
      <c r="DO84" s="305"/>
      <c r="DP84" s="305"/>
      <c r="DQ84" s="305"/>
      <c r="DR84" s="305"/>
      <c r="DS84" s="305"/>
      <c r="DT84" s="305"/>
      <c r="DU84" s="305"/>
      <c r="DV84" s="305"/>
      <c r="DW84" s="305"/>
      <c r="DX84" s="305"/>
      <c r="DY84" s="305"/>
      <c r="DZ84" s="305"/>
      <c r="EA84" s="305"/>
      <c r="EB84" s="305"/>
      <c r="EC84" s="305"/>
      <c r="ED84" s="305"/>
      <c r="EE84" s="305"/>
      <c r="EF84" s="305"/>
      <c r="EG84" s="305"/>
      <c r="EH84" s="305"/>
      <c r="EI84" s="305"/>
      <c r="EJ84" s="305"/>
      <c r="EK84" s="305"/>
      <c r="EL84" s="305"/>
      <c r="EM84" s="305"/>
      <c r="EN84" s="305"/>
      <c r="EO84" s="305"/>
      <c r="EP84" s="305"/>
      <c r="EQ84" s="305"/>
      <c r="ER84" s="305"/>
      <c r="ES84" s="305"/>
      <c r="ET84" s="305"/>
      <c r="EU84" s="305"/>
      <c r="EV84" s="305"/>
      <c r="EW84" s="305"/>
      <c r="EX84" s="305"/>
      <c r="EY84" s="305"/>
      <c r="EZ84" s="305"/>
      <c r="FA84" s="305"/>
      <c r="FB84" s="305"/>
      <c r="FC84" s="305"/>
      <c r="FD84" s="305"/>
      <c r="FE84" s="305"/>
      <c r="FF84" s="305"/>
      <c r="FG84" s="305"/>
      <c r="FH84" s="305"/>
      <c r="FI84" s="305"/>
      <c r="FJ84" s="305"/>
      <c r="FK84" s="305"/>
      <c r="FL84" s="305"/>
      <c r="FM84" s="305"/>
      <c r="FN84" s="305"/>
      <c r="FO84" s="305"/>
      <c r="FP84" s="305"/>
      <c r="FQ84" s="305"/>
      <c r="FR84" s="305"/>
      <c r="FS84" s="305"/>
      <c r="FT84" s="305"/>
      <c r="FU84" s="305"/>
      <c r="FV84" s="305"/>
      <c r="FW84" s="305"/>
      <c r="FX84" s="305"/>
      <c r="FY84" s="305"/>
      <c r="FZ84" s="305"/>
      <c r="GA84" s="305"/>
      <c r="GB84" s="305"/>
      <c r="GC84" s="305"/>
      <c r="GD84" s="305"/>
      <c r="GE84" s="305"/>
    </row>
    <row r="85" spans="1:187" ht="6.75" customHeight="1" hidden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</row>
    <row r="86" spans="1:187" ht="32.25" customHeight="1" hidden="1">
      <c r="A86" s="248" t="s">
        <v>106</v>
      </c>
      <c r="B86" s="248"/>
      <c r="C86" s="248"/>
      <c r="D86" s="248"/>
      <c r="E86" s="248"/>
      <c r="F86" s="248" t="s">
        <v>35</v>
      </c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53" t="s">
        <v>154</v>
      </c>
      <c r="DX86" s="254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5"/>
      <c r="ES86" s="253" t="s">
        <v>109</v>
      </c>
      <c r="ET86" s="251"/>
      <c r="EU86" s="251"/>
      <c r="EV86" s="251"/>
      <c r="EW86" s="251"/>
      <c r="EX86" s="251"/>
      <c r="EY86" s="251"/>
      <c r="EZ86" s="251"/>
      <c r="FA86" s="251"/>
      <c r="FB86" s="251"/>
      <c r="FC86" s="251"/>
      <c r="FD86" s="251"/>
      <c r="FE86" s="251"/>
      <c r="FF86" s="251"/>
      <c r="FG86" s="251"/>
      <c r="FH86" s="251"/>
      <c r="FI86" s="251"/>
      <c r="FJ86" s="251"/>
      <c r="FK86" s="251"/>
      <c r="FL86" s="251"/>
      <c r="FM86" s="251"/>
      <c r="FN86" s="251"/>
      <c r="FO86" s="251"/>
      <c r="FP86" s="251"/>
      <c r="FQ86" s="251"/>
      <c r="FR86" s="251"/>
      <c r="FS86" s="251"/>
      <c r="FT86" s="251"/>
      <c r="FU86" s="251"/>
      <c r="FV86" s="251"/>
      <c r="FW86" s="251"/>
      <c r="FX86" s="251"/>
      <c r="FY86" s="251"/>
      <c r="FZ86" s="251"/>
      <c r="GA86" s="251"/>
      <c r="GB86" s="251"/>
      <c r="GC86" s="251"/>
      <c r="GD86" s="251"/>
      <c r="GE86" s="252"/>
    </row>
    <row r="87" spans="1:187" ht="14.25" customHeight="1" hidden="1">
      <c r="A87" s="248">
        <v>1</v>
      </c>
      <c r="B87" s="248"/>
      <c r="C87" s="248"/>
      <c r="D87" s="248"/>
      <c r="E87" s="248"/>
      <c r="F87" s="248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53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5"/>
      <c r="ES87" s="253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  <c r="FF87" s="251"/>
      <c r="FG87" s="251"/>
      <c r="FH87" s="251"/>
      <c r="FI87" s="251"/>
      <c r="FJ87" s="251"/>
      <c r="FK87" s="251"/>
      <c r="FL87" s="251"/>
      <c r="FM87" s="251"/>
      <c r="FN87" s="251"/>
      <c r="FO87" s="251"/>
      <c r="FP87" s="251"/>
      <c r="FQ87" s="251"/>
      <c r="FR87" s="251"/>
      <c r="FS87" s="251"/>
      <c r="FT87" s="251"/>
      <c r="FU87" s="251"/>
      <c r="FV87" s="251"/>
      <c r="FW87" s="251"/>
      <c r="FX87" s="251"/>
      <c r="FY87" s="251"/>
      <c r="FZ87" s="251"/>
      <c r="GA87" s="251"/>
      <c r="GB87" s="251"/>
      <c r="GC87" s="251"/>
      <c r="GD87" s="251"/>
      <c r="GE87" s="252"/>
    </row>
    <row r="88" spans="1:187" ht="12.75" hidden="1">
      <c r="A88" s="248">
        <v>2</v>
      </c>
      <c r="B88" s="248"/>
      <c r="C88" s="248"/>
      <c r="D88" s="248"/>
      <c r="E88" s="248"/>
      <c r="F88" s="248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53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5"/>
      <c r="ES88" s="253"/>
      <c r="ET88" s="251"/>
      <c r="EU88" s="251"/>
      <c r="EV88" s="251"/>
      <c r="EW88" s="251"/>
      <c r="EX88" s="251"/>
      <c r="EY88" s="251"/>
      <c r="EZ88" s="251"/>
      <c r="FA88" s="251"/>
      <c r="FB88" s="251"/>
      <c r="FC88" s="251"/>
      <c r="FD88" s="251"/>
      <c r="FE88" s="251"/>
      <c r="FF88" s="251"/>
      <c r="FG88" s="251"/>
      <c r="FH88" s="251"/>
      <c r="FI88" s="251"/>
      <c r="FJ88" s="251"/>
      <c r="FK88" s="251"/>
      <c r="FL88" s="251"/>
      <c r="FM88" s="251"/>
      <c r="FN88" s="251"/>
      <c r="FO88" s="251"/>
      <c r="FP88" s="251"/>
      <c r="FQ88" s="251"/>
      <c r="FR88" s="251"/>
      <c r="FS88" s="251"/>
      <c r="FT88" s="251"/>
      <c r="FU88" s="251"/>
      <c r="FV88" s="251"/>
      <c r="FW88" s="251"/>
      <c r="FX88" s="251"/>
      <c r="FY88" s="251"/>
      <c r="FZ88" s="251"/>
      <c r="GA88" s="251"/>
      <c r="GB88" s="251"/>
      <c r="GC88" s="251"/>
      <c r="GD88" s="251"/>
      <c r="GE88" s="252"/>
    </row>
    <row r="89" spans="1:187" ht="11.25" customHeight="1" hidden="1">
      <c r="A89" s="276" t="s">
        <v>18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7"/>
      <c r="BG89" s="277"/>
      <c r="BH89" s="277"/>
      <c r="BI89" s="277"/>
      <c r="BJ89" s="277"/>
      <c r="BK89" s="277"/>
      <c r="BL89" s="277"/>
      <c r="BM89" s="277"/>
      <c r="BN89" s="277"/>
      <c r="BO89" s="277"/>
      <c r="BP89" s="277"/>
      <c r="BQ89" s="277"/>
      <c r="BR89" s="277"/>
      <c r="BS89" s="277"/>
      <c r="BT89" s="277"/>
      <c r="BU89" s="277"/>
      <c r="BV89" s="277"/>
      <c r="BW89" s="277"/>
      <c r="BX89" s="277"/>
      <c r="BY89" s="277"/>
      <c r="BZ89" s="277"/>
      <c r="CA89" s="277"/>
      <c r="CB89" s="277"/>
      <c r="CC89" s="277"/>
      <c r="CD89" s="277"/>
      <c r="CE89" s="277"/>
      <c r="CF89" s="277"/>
      <c r="CG89" s="277"/>
      <c r="CH89" s="277"/>
      <c r="CI89" s="277"/>
      <c r="CJ89" s="277"/>
      <c r="CK89" s="277"/>
      <c r="CL89" s="277"/>
      <c r="CM89" s="277"/>
      <c r="CN89" s="277"/>
      <c r="CO89" s="277"/>
      <c r="CP89" s="277"/>
      <c r="CQ89" s="277"/>
      <c r="CR89" s="277"/>
      <c r="CS89" s="277"/>
      <c r="CT89" s="277"/>
      <c r="CU89" s="277"/>
      <c r="CV89" s="277"/>
      <c r="CW89" s="277"/>
      <c r="CX89" s="277"/>
      <c r="CY89" s="277"/>
      <c r="CZ89" s="277"/>
      <c r="DA89" s="277"/>
      <c r="DB89" s="277"/>
      <c r="DC89" s="277"/>
      <c r="DD89" s="277"/>
      <c r="DE89" s="277"/>
      <c r="DF89" s="277"/>
      <c r="DG89" s="277"/>
      <c r="DH89" s="277"/>
      <c r="DI89" s="277"/>
      <c r="DJ89" s="277"/>
      <c r="DK89" s="277"/>
      <c r="DL89" s="277"/>
      <c r="DM89" s="277"/>
      <c r="DN89" s="277"/>
      <c r="DO89" s="277"/>
      <c r="DP89" s="277"/>
      <c r="DQ89" s="277"/>
      <c r="DR89" s="277"/>
      <c r="DS89" s="277"/>
      <c r="DT89" s="277"/>
      <c r="DU89" s="277"/>
      <c r="DV89" s="277"/>
      <c r="DW89" s="277"/>
      <c r="DX89" s="277"/>
      <c r="DY89" s="277"/>
      <c r="DZ89" s="277"/>
      <c r="EA89" s="277"/>
      <c r="EB89" s="277"/>
      <c r="EC89" s="277"/>
      <c r="ED89" s="277"/>
      <c r="EE89" s="277"/>
      <c r="EF89" s="277"/>
      <c r="EG89" s="277"/>
      <c r="EH89" s="277"/>
      <c r="EI89" s="277"/>
      <c r="EJ89" s="277"/>
      <c r="EK89" s="277"/>
      <c r="EL89" s="277"/>
      <c r="EM89" s="277"/>
      <c r="EN89" s="277"/>
      <c r="EO89" s="277"/>
      <c r="EP89" s="277"/>
      <c r="EQ89" s="277"/>
      <c r="ER89" s="278"/>
      <c r="ES89" s="253"/>
      <c r="ET89" s="251"/>
      <c r="EU89" s="251"/>
      <c r="EV89" s="251"/>
      <c r="EW89" s="251"/>
      <c r="EX89" s="251"/>
      <c r="EY89" s="251"/>
      <c r="EZ89" s="251"/>
      <c r="FA89" s="251"/>
      <c r="FB89" s="251"/>
      <c r="FC89" s="251"/>
      <c r="FD89" s="251"/>
      <c r="FE89" s="251"/>
      <c r="FF89" s="251"/>
      <c r="FG89" s="251"/>
      <c r="FH89" s="251"/>
      <c r="FI89" s="251"/>
      <c r="FJ89" s="251"/>
      <c r="FK89" s="251"/>
      <c r="FL89" s="251"/>
      <c r="FM89" s="251"/>
      <c r="FN89" s="251"/>
      <c r="FO89" s="251"/>
      <c r="FP89" s="251"/>
      <c r="FQ89" s="251"/>
      <c r="FR89" s="251"/>
      <c r="FS89" s="251"/>
      <c r="FT89" s="251"/>
      <c r="FU89" s="251"/>
      <c r="FV89" s="251"/>
      <c r="FW89" s="251"/>
      <c r="FX89" s="251"/>
      <c r="FY89" s="251"/>
      <c r="FZ89" s="251"/>
      <c r="GA89" s="251"/>
      <c r="GB89" s="251"/>
      <c r="GC89" s="251"/>
      <c r="GD89" s="251"/>
      <c r="GE89" s="252"/>
    </row>
    <row r="90" spans="1:187" ht="17.25" customHeight="1" hidden="1">
      <c r="A90" s="249" t="s">
        <v>147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0"/>
      <c r="BT90" s="250"/>
      <c r="BU90" s="250"/>
      <c r="BV90" s="250"/>
      <c r="BW90" s="250"/>
      <c r="BX90" s="250"/>
      <c r="BY90" s="250"/>
      <c r="BZ90" s="250"/>
      <c r="CA90" s="250"/>
      <c r="CB90" s="250"/>
      <c r="CC90" s="250"/>
      <c r="CD90" s="250"/>
      <c r="CE90" s="250"/>
      <c r="CF90" s="250"/>
      <c r="CG90" s="250"/>
      <c r="CH90" s="250"/>
      <c r="CI90" s="250"/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0"/>
      <c r="CU90" s="250"/>
      <c r="CV90" s="250"/>
      <c r="CW90" s="250"/>
      <c r="CX90" s="250"/>
      <c r="CY90" s="250"/>
      <c r="CZ90" s="250"/>
      <c r="DA90" s="250"/>
      <c r="DB90" s="250"/>
      <c r="DC90" s="250"/>
      <c r="DD90" s="250"/>
      <c r="DE90" s="250"/>
      <c r="DF90" s="250"/>
      <c r="DG90" s="250"/>
      <c r="DH90" s="250"/>
      <c r="DI90" s="250"/>
      <c r="DJ90" s="250"/>
      <c r="DK90" s="250"/>
      <c r="DL90" s="250"/>
      <c r="DM90" s="250"/>
      <c r="DN90" s="250"/>
      <c r="DO90" s="250"/>
      <c r="DP90" s="250"/>
      <c r="DQ90" s="250"/>
      <c r="DR90" s="250"/>
      <c r="DS90" s="250"/>
      <c r="DT90" s="250"/>
      <c r="DU90" s="250"/>
      <c r="DV90" s="250"/>
      <c r="DW90" s="250"/>
      <c r="DX90" s="250"/>
      <c r="DY90" s="250"/>
      <c r="DZ90" s="250"/>
      <c r="EA90" s="250"/>
      <c r="EB90" s="250"/>
      <c r="EC90" s="250"/>
      <c r="ED90" s="250"/>
      <c r="EE90" s="250"/>
      <c r="EF90" s="250"/>
      <c r="EG90" s="250"/>
      <c r="EH90" s="250"/>
      <c r="EI90" s="250"/>
      <c r="EJ90" s="250"/>
      <c r="EK90" s="250"/>
      <c r="EL90" s="250"/>
      <c r="EM90" s="250"/>
      <c r="EN90" s="250"/>
      <c r="EO90" s="250"/>
      <c r="EP90" s="250"/>
      <c r="EQ90" s="250"/>
      <c r="ER90" s="250"/>
      <c r="ES90" s="250"/>
      <c r="ET90" s="250"/>
      <c r="EU90" s="250"/>
      <c r="EV90" s="250"/>
      <c r="EW90" s="250"/>
      <c r="EX90" s="250"/>
      <c r="EY90" s="250"/>
      <c r="EZ90" s="250"/>
      <c r="FA90" s="250"/>
      <c r="FB90" s="250"/>
      <c r="FC90" s="250"/>
      <c r="FD90" s="250"/>
      <c r="FE90" s="250"/>
      <c r="FF90" s="250"/>
      <c r="FG90" s="250"/>
      <c r="FH90" s="250"/>
      <c r="FI90" s="250"/>
      <c r="FJ90" s="250"/>
      <c r="FK90" s="250"/>
      <c r="FL90" s="250"/>
      <c r="FM90" s="250"/>
      <c r="FN90" s="250"/>
      <c r="FO90" s="250"/>
      <c r="FP90" s="250"/>
      <c r="FQ90" s="250"/>
      <c r="FR90" s="250"/>
      <c r="FS90" s="250"/>
      <c r="FT90" s="250"/>
      <c r="FU90" s="250"/>
      <c r="FV90" s="250"/>
      <c r="FW90" s="250"/>
      <c r="FX90" s="250"/>
      <c r="FY90" s="250"/>
      <c r="FZ90" s="250"/>
      <c r="GA90" s="250"/>
      <c r="GB90" s="250"/>
      <c r="GC90" s="250"/>
      <c r="GD90" s="250"/>
      <c r="GE90" s="250"/>
    </row>
    <row r="91" spans="1:195" ht="11.25" hidden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</row>
    <row r="92" spans="1:195" ht="12" hidden="1">
      <c r="A92" s="265" t="s">
        <v>149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5"/>
      <c r="DS92" s="265"/>
      <c r="DT92" s="265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265"/>
      <c r="EI92" s="265"/>
      <c r="EJ92" s="265"/>
      <c r="EK92" s="265"/>
      <c r="EL92" s="265"/>
      <c r="EM92" s="265"/>
      <c r="EN92" s="265"/>
      <c r="EO92" s="265"/>
      <c r="EP92" s="265"/>
      <c r="EQ92" s="265"/>
      <c r="ER92" s="265"/>
      <c r="ES92" s="265"/>
      <c r="ET92" s="265"/>
      <c r="EU92" s="265"/>
      <c r="EV92" s="265"/>
      <c r="EW92" s="265"/>
      <c r="EX92" s="265"/>
      <c r="EY92" s="265"/>
      <c r="EZ92" s="265"/>
      <c r="FA92" s="265"/>
      <c r="FB92" s="265"/>
      <c r="FC92" s="265"/>
      <c r="FD92" s="265"/>
      <c r="FE92" s="265"/>
      <c r="FF92" s="265"/>
      <c r="FG92" s="265"/>
      <c r="FH92" s="265"/>
      <c r="FI92" s="265"/>
      <c r="FJ92" s="265"/>
      <c r="FK92" s="265"/>
      <c r="FL92" s="265"/>
      <c r="FM92" s="265"/>
      <c r="FN92" s="265"/>
      <c r="FO92" s="265"/>
      <c r="FP92" s="265"/>
      <c r="FQ92" s="265"/>
      <c r="FR92" s="265"/>
      <c r="FS92" s="265"/>
      <c r="FT92" s="265"/>
      <c r="FU92" s="265"/>
      <c r="FV92" s="265"/>
      <c r="FW92" s="265"/>
      <c r="FX92" s="265"/>
      <c r="FY92" s="265"/>
      <c r="FZ92" s="265"/>
      <c r="GA92" s="265"/>
      <c r="GB92" s="265"/>
      <c r="GC92" s="265"/>
      <c r="GD92" s="265"/>
      <c r="GE92" s="265"/>
      <c r="GF92" s="73"/>
      <c r="GG92" s="73"/>
      <c r="GH92" s="73"/>
      <c r="GI92" s="73"/>
      <c r="GJ92" s="73"/>
      <c r="GK92" s="73"/>
      <c r="GL92" s="73"/>
      <c r="GM92" s="73"/>
    </row>
    <row r="93" spans="188:195" ht="6.75" customHeight="1" hidden="1">
      <c r="GF93" s="73"/>
      <c r="GG93" s="73"/>
      <c r="GH93" s="73"/>
      <c r="GI93" s="73"/>
      <c r="GJ93" s="73"/>
      <c r="GK93" s="73"/>
      <c r="GL93" s="73"/>
      <c r="GM93" s="73"/>
    </row>
    <row r="94" spans="1:195" ht="27.75" customHeight="1" hidden="1">
      <c r="A94" s="285" t="s">
        <v>106</v>
      </c>
      <c r="B94" s="286"/>
      <c r="C94" s="286"/>
      <c r="D94" s="286"/>
      <c r="E94" s="287"/>
      <c r="F94" s="285" t="s">
        <v>35</v>
      </c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7"/>
      <c r="AR94" s="268" t="s">
        <v>154</v>
      </c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301"/>
      <c r="BD94" s="268" t="s">
        <v>130</v>
      </c>
      <c r="BE94" s="269"/>
      <c r="BF94" s="269"/>
      <c r="BG94" s="269"/>
      <c r="BH94" s="269"/>
      <c r="BI94" s="269"/>
      <c r="BJ94" s="269"/>
      <c r="BK94" s="269"/>
      <c r="BL94" s="269"/>
      <c r="BM94" s="301"/>
      <c r="BN94" s="268" t="s">
        <v>131</v>
      </c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  <c r="CA94" s="269"/>
      <c r="CB94" s="269"/>
      <c r="CC94" s="301"/>
      <c r="CD94" s="268" t="s">
        <v>160</v>
      </c>
      <c r="CE94" s="269"/>
      <c r="CF94" s="269"/>
      <c r="CG94" s="269"/>
      <c r="CH94" s="269"/>
      <c r="CI94" s="269"/>
      <c r="CJ94" s="269"/>
      <c r="CK94" s="269"/>
      <c r="CL94" s="269"/>
      <c r="CM94" s="269"/>
      <c r="CN94" s="269"/>
      <c r="CO94" s="269"/>
      <c r="CP94" s="269"/>
      <c r="CQ94" s="268" t="s">
        <v>77</v>
      </c>
      <c r="CR94" s="272"/>
      <c r="CS94" s="272"/>
      <c r="CT94" s="272"/>
      <c r="CU94" s="272"/>
      <c r="CV94" s="272"/>
      <c r="CW94" s="272"/>
      <c r="CX94" s="272"/>
      <c r="CY94" s="269"/>
      <c r="CZ94" s="269"/>
      <c r="DA94" s="269"/>
      <c r="DB94" s="248" t="s">
        <v>156</v>
      </c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68" t="s">
        <v>150</v>
      </c>
      <c r="DO94" s="269"/>
      <c r="DP94" s="269"/>
      <c r="DQ94" s="269"/>
      <c r="DR94" s="269"/>
      <c r="DS94" s="269"/>
      <c r="DT94" s="269"/>
      <c r="DU94" s="269"/>
      <c r="DV94" s="269"/>
      <c r="DW94" s="269"/>
      <c r="DX94" s="269"/>
      <c r="DY94" s="269"/>
      <c r="DZ94" s="269"/>
      <c r="EA94" s="269"/>
      <c r="EB94" s="269"/>
      <c r="EC94" s="301"/>
      <c r="ED94" s="307" t="s">
        <v>133</v>
      </c>
      <c r="EE94" s="308"/>
      <c r="EF94" s="308"/>
      <c r="EG94" s="308"/>
      <c r="EH94" s="308"/>
      <c r="EI94" s="308"/>
      <c r="EJ94" s="308"/>
      <c r="EK94" s="308"/>
      <c r="EL94" s="308"/>
      <c r="EM94" s="308"/>
      <c r="EN94" s="308"/>
      <c r="EO94" s="308"/>
      <c r="EP94" s="308"/>
      <c r="EQ94" s="308"/>
      <c r="ER94" s="308"/>
      <c r="ES94" s="308"/>
      <c r="ET94" s="308"/>
      <c r="EU94" s="308"/>
      <c r="EV94" s="308"/>
      <c r="EW94" s="308"/>
      <c r="EX94" s="308"/>
      <c r="EY94" s="308"/>
      <c r="EZ94" s="308"/>
      <c r="FA94" s="308"/>
      <c r="FB94" s="308"/>
      <c r="FC94" s="308"/>
      <c r="FD94" s="308"/>
      <c r="FE94" s="308"/>
      <c r="FF94" s="308"/>
      <c r="FG94" s="308"/>
      <c r="FH94" s="308"/>
      <c r="FI94" s="308"/>
      <c r="FJ94" s="308"/>
      <c r="FK94" s="308"/>
      <c r="FL94" s="309"/>
      <c r="FM94" s="309"/>
      <c r="FN94" s="309"/>
      <c r="FO94" s="309"/>
      <c r="FP94" s="309"/>
      <c r="FQ94" s="309"/>
      <c r="FR94" s="309"/>
      <c r="FS94" s="309"/>
      <c r="FT94" s="309"/>
      <c r="FU94" s="309"/>
      <c r="FV94" s="309"/>
      <c r="FW94" s="309"/>
      <c r="FX94" s="309"/>
      <c r="FY94" s="309"/>
      <c r="FZ94" s="309"/>
      <c r="GA94" s="309"/>
      <c r="GB94" s="309"/>
      <c r="GC94" s="309"/>
      <c r="GD94" s="309"/>
      <c r="GE94" s="310"/>
      <c r="GF94" s="73"/>
      <c r="GG94" s="73"/>
      <c r="GH94" s="73"/>
      <c r="GI94" s="73"/>
      <c r="GJ94" s="73"/>
      <c r="GK94" s="73"/>
      <c r="GL94" s="73"/>
      <c r="GM94" s="73"/>
    </row>
    <row r="95" spans="1:195" ht="50.25" customHeight="1" hidden="1">
      <c r="A95" s="288"/>
      <c r="B95" s="289"/>
      <c r="C95" s="289"/>
      <c r="D95" s="289"/>
      <c r="E95" s="290"/>
      <c r="F95" s="288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90"/>
      <c r="AR95" s="270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302"/>
      <c r="BD95" s="270"/>
      <c r="BE95" s="271"/>
      <c r="BF95" s="271"/>
      <c r="BG95" s="271"/>
      <c r="BH95" s="271"/>
      <c r="BI95" s="271"/>
      <c r="BJ95" s="271"/>
      <c r="BK95" s="271"/>
      <c r="BL95" s="271"/>
      <c r="BM95" s="302"/>
      <c r="BN95" s="270"/>
      <c r="BO95" s="271"/>
      <c r="BP95" s="271"/>
      <c r="BQ95" s="271"/>
      <c r="BR95" s="271"/>
      <c r="BS95" s="271"/>
      <c r="BT95" s="271"/>
      <c r="BU95" s="271"/>
      <c r="BV95" s="271"/>
      <c r="BW95" s="271"/>
      <c r="BX95" s="271"/>
      <c r="BY95" s="271"/>
      <c r="BZ95" s="271"/>
      <c r="CA95" s="271"/>
      <c r="CB95" s="271"/>
      <c r="CC95" s="302"/>
      <c r="CD95" s="270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3"/>
      <c r="CR95" s="274"/>
      <c r="CS95" s="274"/>
      <c r="CT95" s="274"/>
      <c r="CU95" s="274"/>
      <c r="CV95" s="274"/>
      <c r="CW95" s="274"/>
      <c r="CX95" s="274"/>
      <c r="CY95" s="271"/>
      <c r="CZ95" s="271"/>
      <c r="DA95" s="271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70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302"/>
      <c r="ED95" s="253" t="s">
        <v>166</v>
      </c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254"/>
      <c r="ET95" s="254"/>
      <c r="EU95" s="254"/>
      <c r="EV95" s="253" t="s">
        <v>167</v>
      </c>
      <c r="EW95" s="251"/>
      <c r="EX95" s="251"/>
      <c r="EY95" s="251"/>
      <c r="EZ95" s="251"/>
      <c r="FA95" s="251"/>
      <c r="FB95" s="251"/>
      <c r="FC95" s="251"/>
      <c r="FD95" s="251"/>
      <c r="FE95" s="251"/>
      <c r="FF95" s="251"/>
      <c r="FG95" s="251"/>
      <c r="FH95" s="251"/>
      <c r="FI95" s="251"/>
      <c r="FJ95" s="251"/>
      <c r="FK95" s="252"/>
      <c r="FL95" s="251" t="s">
        <v>134</v>
      </c>
      <c r="FM95" s="251"/>
      <c r="FN95" s="251"/>
      <c r="FO95" s="251"/>
      <c r="FP95" s="251"/>
      <c r="FQ95" s="251"/>
      <c r="FR95" s="251"/>
      <c r="FS95" s="251"/>
      <c r="FT95" s="251"/>
      <c r="FU95" s="251"/>
      <c r="FV95" s="251"/>
      <c r="FW95" s="251"/>
      <c r="FX95" s="251"/>
      <c r="FY95" s="251"/>
      <c r="FZ95" s="251"/>
      <c r="GA95" s="251"/>
      <c r="GB95" s="251"/>
      <c r="GC95" s="251"/>
      <c r="GD95" s="251"/>
      <c r="GE95" s="252"/>
      <c r="GF95" s="73"/>
      <c r="GG95" s="73"/>
      <c r="GH95" s="73"/>
      <c r="GI95" s="73"/>
      <c r="GJ95" s="73"/>
      <c r="GK95" s="73"/>
      <c r="GL95" s="73"/>
      <c r="GM95" s="73"/>
    </row>
    <row r="96" spans="1:195" ht="11.25" hidden="1">
      <c r="A96" s="248">
        <v>1</v>
      </c>
      <c r="B96" s="248"/>
      <c r="C96" s="248"/>
      <c r="D96" s="248"/>
      <c r="E96" s="248"/>
      <c r="F96" s="253">
        <v>2</v>
      </c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3">
        <v>3</v>
      </c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3">
        <v>4</v>
      </c>
      <c r="BE96" s="251"/>
      <c r="BF96" s="251"/>
      <c r="BG96" s="251"/>
      <c r="BH96" s="251"/>
      <c r="BI96" s="251"/>
      <c r="BJ96" s="251"/>
      <c r="BK96" s="251"/>
      <c r="BL96" s="251"/>
      <c r="BM96" s="252"/>
      <c r="BN96" s="253">
        <v>5</v>
      </c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  <c r="CC96" s="252"/>
      <c r="CD96" s="253">
        <v>6</v>
      </c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48">
        <v>7</v>
      </c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51">
        <v>8</v>
      </c>
      <c r="DC96" s="251"/>
      <c r="DD96" s="251"/>
      <c r="DE96" s="251"/>
      <c r="DF96" s="251"/>
      <c r="DG96" s="251"/>
      <c r="DH96" s="251"/>
      <c r="DI96" s="251"/>
      <c r="DJ96" s="251"/>
      <c r="DK96" s="251"/>
      <c r="DL96" s="251"/>
      <c r="DM96" s="252"/>
      <c r="DN96" s="253">
        <v>9</v>
      </c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2"/>
      <c r="ED96" s="253">
        <v>10</v>
      </c>
      <c r="EE96" s="251"/>
      <c r="EF96" s="251"/>
      <c r="EG96" s="251"/>
      <c r="EH96" s="251"/>
      <c r="EI96" s="251"/>
      <c r="EJ96" s="251"/>
      <c r="EK96" s="251"/>
      <c r="EL96" s="251"/>
      <c r="EM96" s="251"/>
      <c r="EN96" s="251"/>
      <c r="EO96" s="251"/>
      <c r="EP96" s="251"/>
      <c r="EQ96" s="251"/>
      <c r="ER96" s="251"/>
      <c r="ES96" s="251"/>
      <c r="ET96" s="251"/>
      <c r="EU96" s="251"/>
      <c r="EV96" s="253">
        <v>11</v>
      </c>
      <c r="EW96" s="251"/>
      <c r="EX96" s="251"/>
      <c r="EY96" s="251"/>
      <c r="EZ96" s="251"/>
      <c r="FA96" s="251"/>
      <c r="FB96" s="251"/>
      <c r="FC96" s="251"/>
      <c r="FD96" s="251"/>
      <c r="FE96" s="251"/>
      <c r="FF96" s="251"/>
      <c r="FG96" s="251"/>
      <c r="FH96" s="251"/>
      <c r="FI96" s="251"/>
      <c r="FJ96" s="251"/>
      <c r="FK96" s="252"/>
      <c r="FL96" s="251">
        <v>12</v>
      </c>
      <c r="FM96" s="251"/>
      <c r="FN96" s="251"/>
      <c r="FO96" s="251"/>
      <c r="FP96" s="251"/>
      <c r="FQ96" s="251"/>
      <c r="FR96" s="251"/>
      <c r="FS96" s="251"/>
      <c r="FT96" s="251"/>
      <c r="FU96" s="251"/>
      <c r="FV96" s="251"/>
      <c r="FW96" s="251"/>
      <c r="FX96" s="251"/>
      <c r="FY96" s="251"/>
      <c r="FZ96" s="251"/>
      <c r="GA96" s="251"/>
      <c r="GB96" s="251"/>
      <c r="GC96" s="251"/>
      <c r="GD96" s="251"/>
      <c r="GE96" s="252"/>
      <c r="GF96" s="73"/>
      <c r="GG96" s="73"/>
      <c r="GH96" s="73"/>
      <c r="GI96" s="73"/>
      <c r="GJ96" s="73"/>
      <c r="GK96" s="73"/>
      <c r="GL96" s="73"/>
      <c r="GM96" s="73"/>
    </row>
    <row r="97" spans="1:195" ht="12.75" hidden="1">
      <c r="A97" s="248">
        <v>1</v>
      </c>
      <c r="B97" s="248"/>
      <c r="C97" s="248"/>
      <c r="D97" s="248"/>
      <c r="E97" s="248"/>
      <c r="F97" s="253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3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3"/>
      <c r="BE97" s="254"/>
      <c r="BF97" s="254"/>
      <c r="BG97" s="254"/>
      <c r="BH97" s="254"/>
      <c r="BI97" s="254"/>
      <c r="BJ97" s="254"/>
      <c r="BK97" s="254"/>
      <c r="BL97" s="254"/>
      <c r="BM97" s="255"/>
      <c r="BN97" s="253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4"/>
      <c r="CB97" s="254"/>
      <c r="CC97" s="255"/>
      <c r="CD97" s="253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51"/>
      <c r="DC97" s="251"/>
      <c r="DD97" s="251"/>
      <c r="DE97" s="251"/>
      <c r="DF97" s="251"/>
      <c r="DG97" s="251"/>
      <c r="DH97" s="251"/>
      <c r="DI97" s="251"/>
      <c r="DJ97" s="251"/>
      <c r="DK97" s="251"/>
      <c r="DL97" s="251"/>
      <c r="DM97" s="252"/>
      <c r="DN97" s="253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5"/>
      <c r="ED97" s="253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75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  <c r="FG97" s="254"/>
      <c r="FH97" s="254"/>
      <c r="FI97" s="254"/>
      <c r="FJ97" s="254"/>
      <c r="FK97" s="255"/>
      <c r="FL97" s="254"/>
      <c r="FM97" s="254"/>
      <c r="FN97" s="254"/>
      <c r="FO97" s="254"/>
      <c r="FP97" s="254"/>
      <c r="FQ97" s="254"/>
      <c r="FR97" s="254"/>
      <c r="FS97" s="254"/>
      <c r="FT97" s="254"/>
      <c r="FU97" s="254"/>
      <c r="FV97" s="254"/>
      <c r="FW97" s="254"/>
      <c r="FX97" s="254"/>
      <c r="FY97" s="254"/>
      <c r="FZ97" s="254"/>
      <c r="GA97" s="254"/>
      <c r="GB97" s="254"/>
      <c r="GC97" s="254"/>
      <c r="GD97" s="254"/>
      <c r="GE97" s="255"/>
      <c r="GF97" s="73"/>
      <c r="GG97" s="73"/>
      <c r="GH97" s="73"/>
      <c r="GI97" s="73"/>
      <c r="GJ97" s="73"/>
      <c r="GK97" s="73"/>
      <c r="GL97" s="73"/>
      <c r="GM97" s="73"/>
    </row>
    <row r="98" spans="1:195" ht="12.75" hidden="1">
      <c r="A98" s="248">
        <v>2</v>
      </c>
      <c r="B98" s="248"/>
      <c r="C98" s="248"/>
      <c r="D98" s="248"/>
      <c r="E98" s="248"/>
      <c r="F98" s="253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3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3"/>
      <c r="BE98" s="254"/>
      <c r="BF98" s="254"/>
      <c r="BG98" s="254"/>
      <c r="BH98" s="254"/>
      <c r="BI98" s="254"/>
      <c r="BJ98" s="254"/>
      <c r="BK98" s="254"/>
      <c r="BL98" s="254"/>
      <c r="BM98" s="255"/>
      <c r="BN98" s="253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4"/>
      <c r="CB98" s="254"/>
      <c r="CC98" s="255"/>
      <c r="CD98" s="253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254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2"/>
      <c r="DN98" s="253"/>
      <c r="DO98" s="254"/>
      <c r="DP98" s="254"/>
      <c r="DQ98" s="254"/>
      <c r="DR98" s="254"/>
      <c r="DS98" s="254"/>
      <c r="DT98" s="254"/>
      <c r="DU98" s="254"/>
      <c r="DV98" s="254"/>
      <c r="DW98" s="254"/>
      <c r="DX98" s="254"/>
      <c r="DY98" s="254"/>
      <c r="DZ98" s="254"/>
      <c r="EA98" s="254"/>
      <c r="EB98" s="254"/>
      <c r="EC98" s="255"/>
      <c r="ED98" s="253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254"/>
      <c r="ET98" s="254"/>
      <c r="EU98" s="254"/>
      <c r="EV98" s="275"/>
      <c r="EW98" s="254"/>
      <c r="EX98" s="254"/>
      <c r="EY98" s="254"/>
      <c r="EZ98" s="254"/>
      <c r="FA98" s="254"/>
      <c r="FB98" s="254"/>
      <c r="FC98" s="254"/>
      <c r="FD98" s="254"/>
      <c r="FE98" s="254"/>
      <c r="FF98" s="254"/>
      <c r="FG98" s="254"/>
      <c r="FH98" s="254"/>
      <c r="FI98" s="254"/>
      <c r="FJ98" s="254"/>
      <c r="FK98" s="255"/>
      <c r="FL98" s="254"/>
      <c r="FM98" s="254"/>
      <c r="FN98" s="254"/>
      <c r="FO98" s="254"/>
      <c r="FP98" s="254"/>
      <c r="FQ98" s="254"/>
      <c r="FR98" s="254"/>
      <c r="FS98" s="254"/>
      <c r="FT98" s="254"/>
      <c r="FU98" s="254"/>
      <c r="FV98" s="254"/>
      <c r="FW98" s="254"/>
      <c r="FX98" s="254"/>
      <c r="FY98" s="254"/>
      <c r="FZ98" s="254"/>
      <c r="GA98" s="254"/>
      <c r="GB98" s="254"/>
      <c r="GC98" s="254"/>
      <c r="GD98" s="254"/>
      <c r="GE98" s="255"/>
      <c r="GF98" s="73"/>
      <c r="GG98" s="73"/>
      <c r="GH98" s="73"/>
      <c r="GI98" s="73"/>
      <c r="GJ98" s="73"/>
      <c r="GK98" s="73"/>
      <c r="GL98" s="73"/>
      <c r="GM98" s="73"/>
    </row>
    <row r="99" spans="1:195" ht="12.75" hidden="1">
      <c r="A99" s="248">
        <v>3</v>
      </c>
      <c r="B99" s="248"/>
      <c r="C99" s="248"/>
      <c r="D99" s="248"/>
      <c r="E99" s="248"/>
      <c r="F99" s="253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3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3"/>
      <c r="BE99" s="254"/>
      <c r="BF99" s="254"/>
      <c r="BG99" s="254"/>
      <c r="BH99" s="254"/>
      <c r="BI99" s="254"/>
      <c r="BJ99" s="254"/>
      <c r="BK99" s="254"/>
      <c r="BL99" s="254"/>
      <c r="BM99" s="255"/>
      <c r="BN99" s="253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4"/>
      <c r="CB99" s="254"/>
      <c r="CC99" s="255"/>
      <c r="CD99" s="253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2"/>
      <c r="DN99" s="253"/>
      <c r="DO99" s="254"/>
      <c r="DP99" s="254"/>
      <c r="DQ99" s="254"/>
      <c r="DR99" s="254"/>
      <c r="DS99" s="254"/>
      <c r="DT99" s="254"/>
      <c r="DU99" s="254"/>
      <c r="DV99" s="254"/>
      <c r="DW99" s="254"/>
      <c r="DX99" s="254"/>
      <c r="DY99" s="254"/>
      <c r="DZ99" s="254"/>
      <c r="EA99" s="254"/>
      <c r="EB99" s="254"/>
      <c r="EC99" s="255"/>
      <c r="ED99" s="253"/>
      <c r="EE99" s="254"/>
      <c r="EF99" s="254"/>
      <c r="EG99" s="254"/>
      <c r="EH99" s="254"/>
      <c r="EI99" s="254"/>
      <c r="EJ99" s="254"/>
      <c r="EK99" s="254"/>
      <c r="EL99" s="254"/>
      <c r="EM99" s="254"/>
      <c r="EN99" s="254"/>
      <c r="EO99" s="254"/>
      <c r="EP99" s="254"/>
      <c r="EQ99" s="254"/>
      <c r="ER99" s="254"/>
      <c r="ES99" s="254"/>
      <c r="ET99" s="254"/>
      <c r="EU99" s="254"/>
      <c r="EV99" s="275"/>
      <c r="EW99" s="254"/>
      <c r="EX99" s="254"/>
      <c r="EY99" s="254"/>
      <c r="EZ99" s="254"/>
      <c r="FA99" s="254"/>
      <c r="FB99" s="254"/>
      <c r="FC99" s="254"/>
      <c r="FD99" s="254"/>
      <c r="FE99" s="254"/>
      <c r="FF99" s="254"/>
      <c r="FG99" s="254"/>
      <c r="FH99" s="254"/>
      <c r="FI99" s="254"/>
      <c r="FJ99" s="254"/>
      <c r="FK99" s="255"/>
      <c r="FL99" s="254"/>
      <c r="FM99" s="254"/>
      <c r="FN99" s="254"/>
      <c r="FO99" s="254"/>
      <c r="FP99" s="254"/>
      <c r="FQ99" s="254"/>
      <c r="FR99" s="254"/>
      <c r="FS99" s="254"/>
      <c r="FT99" s="254"/>
      <c r="FU99" s="254"/>
      <c r="FV99" s="254"/>
      <c r="FW99" s="254"/>
      <c r="FX99" s="254"/>
      <c r="FY99" s="254"/>
      <c r="FZ99" s="254"/>
      <c r="GA99" s="254"/>
      <c r="GB99" s="254"/>
      <c r="GC99" s="254"/>
      <c r="GD99" s="254"/>
      <c r="GE99" s="255"/>
      <c r="GF99" s="73"/>
      <c r="GG99" s="73"/>
      <c r="GH99" s="73"/>
      <c r="GI99" s="73"/>
      <c r="GJ99" s="73"/>
      <c r="GK99" s="73"/>
      <c r="GL99" s="73"/>
      <c r="GM99" s="73"/>
    </row>
    <row r="100" spans="1:195" ht="12.75" hidden="1">
      <c r="A100" s="248"/>
      <c r="B100" s="248"/>
      <c r="C100" s="248"/>
      <c r="D100" s="248"/>
      <c r="E100" s="248"/>
      <c r="F100" s="256" t="s">
        <v>18</v>
      </c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3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3"/>
      <c r="BE100" s="254"/>
      <c r="BF100" s="254"/>
      <c r="BG100" s="254"/>
      <c r="BH100" s="254"/>
      <c r="BI100" s="254"/>
      <c r="BJ100" s="254"/>
      <c r="BK100" s="254"/>
      <c r="BL100" s="254"/>
      <c r="BM100" s="255"/>
      <c r="BN100" s="253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4"/>
      <c r="CB100" s="254"/>
      <c r="CC100" s="255"/>
      <c r="CD100" s="253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254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2"/>
      <c r="DN100" s="253"/>
      <c r="DO100" s="254"/>
      <c r="DP100" s="254"/>
      <c r="DQ100" s="254"/>
      <c r="DR100" s="254"/>
      <c r="DS100" s="254"/>
      <c r="DT100" s="254"/>
      <c r="DU100" s="254"/>
      <c r="DV100" s="254"/>
      <c r="DW100" s="254"/>
      <c r="DX100" s="254"/>
      <c r="DY100" s="254"/>
      <c r="DZ100" s="254"/>
      <c r="EA100" s="254"/>
      <c r="EB100" s="254"/>
      <c r="EC100" s="255"/>
      <c r="ED100" s="253"/>
      <c r="EE100" s="254"/>
      <c r="EF100" s="254"/>
      <c r="EG100" s="254"/>
      <c r="EH100" s="254"/>
      <c r="EI100" s="254"/>
      <c r="EJ100" s="254"/>
      <c r="EK100" s="254"/>
      <c r="EL100" s="254"/>
      <c r="EM100" s="254"/>
      <c r="EN100" s="254"/>
      <c r="EO100" s="254"/>
      <c r="EP100" s="254"/>
      <c r="EQ100" s="254"/>
      <c r="ER100" s="254"/>
      <c r="ES100" s="254"/>
      <c r="ET100" s="254"/>
      <c r="EU100" s="254"/>
      <c r="EV100" s="275"/>
      <c r="EW100" s="254"/>
      <c r="EX100" s="254"/>
      <c r="EY100" s="254"/>
      <c r="EZ100" s="254"/>
      <c r="FA100" s="254"/>
      <c r="FB100" s="254"/>
      <c r="FC100" s="254"/>
      <c r="FD100" s="254"/>
      <c r="FE100" s="254"/>
      <c r="FF100" s="254"/>
      <c r="FG100" s="254"/>
      <c r="FH100" s="254"/>
      <c r="FI100" s="254"/>
      <c r="FJ100" s="254"/>
      <c r="FK100" s="255"/>
      <c r="FL100" s="254"/>
      <c r="FM100" s="254"/>
      <c r="FN100" s="254"/>
      <c r="FO100" s="254"/>
      <c r="FP100" s="254"/>
      <c r="FQ100" s="254"/>
      <c r="FR100" s="254"/>
      <c r="FS100" s="254"/>
      <c r="FT100" s="254"/>
      <c r="FU100" s="254"/>
      <c r="FV100" s="254"/>
      <c r="FW100" s="254"/>
      <c r="FX100" s="254"/>
      <c r="FY100" s="254"/>
      <c r="FZ100" s="254"/>
      <c r="GA100" s="254"/>
      <c r="GB100" s="254"/>
      <c r="GC100" s="254"/>
      <c r="GD100" s="254"/>
      <c r="GE100" s="255"/>
      <c r="GF100" s="73"/>
      <c r="GG100" s="73"/>
      <c r="GH100" s="73"/>
      <c r="GI100" s="73"/>
      <c r="GJ100" s="73"/>
      <c r="GK100" s="73"/>
      <c r="GL100" s="73"/>
      <c r="GM100" s="73"/>
    </row>
    <row r="101" spans="1:195" ht="29.25" customHeight="1" hidden="1">
      <c r="A101" s="249" t="s">
        <v>155</v>
      </c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  <c r="AS101" s="250"/>
      <c r="AT101" s="250"/>
      <c r="AU101" s="250"/>
      <c r="AV101" s="250"/>
      <c r="AW101" s="250"/>
      <c r="AX101" s="250"/>
      <c r="AY101" s="250"/>
      <c r="AZ101" s="250"/>
      <c r="BA101" s="250"/>
      <c r="BB101" s="250"/>
      <c r="BC101" s="250"/>
      <c r="BD101" s="250"/>
      <c r="BE101" s="250"/>
      <c r="BF101" s="250"/>
      <c r="BG101" s="250"/>
      <c r="BH101" s="250"/>
      <c r="BI101" s="250"/>
      <c r="BJ101" s="250"/>
      <c r="BK101" s="250"/>
      <c r="BL101" s="250"/>
      <c r="BM101" s="250"/>
      <c r="BN101" s="250"/>
      <c r="BO101" s="250"/>
      <c r="BP101" s="250"/>
      <c r="BQ101" s="250"/>
      <c r="BR101" s="250"/>
      <c r="BS101" s="250"/>
      <c r="BT101" s="250"/>
      <c r="BU101" s="250"/>
      <c r="BV101" s="250"/>
      <c r="BW101" s="250"/>
      <c r="BX101" s="250"/>
      <c r="BY101" s="250"/>
      <c r="BZ101" s="250"/>
      <c r="CA101" s="250"/>
      <c r="CB101" s="250"/>
      <c r="CC101" s="250"/>
      <c r="CD101" s="250"/>
      <c r="CE101" s="250"/>
      <c r="CF101" s="250"/>
      <c r="CG101" s="250"/>
      <c r="CH101" s="250"/>
      <c r="CI101" s="250"/>
      <c r="CJ101" s="250"/>
      <c r="CK101" s="250"/>
      <c r="CL101" s="250"/>
      <c r="CM101" s="250"/>
      <c r="CN101" s="250"/>
      <c r="CO101" s="250"/>
      <c r="CP101" s="250"/>
      <c r="CQ101" s="250"/>
      <c r="CR101" s="250"/>
      <c r="CS101" s="250"/>
      <c r="CT101" s="250"/>
      <c r="CU101" s="250"/>
      <c r="CV101" s="250"/>
      <c r="CW101" s="250"/>
      <c r="CX101" s="250"/>
      <c r="CY101" s="250"/>
      <c r="CZ101" s="250"/>
      <c r="DA101" s="250"/>
      <c r="DB101" s="250"/>
      <c r="DC101" s="250"/>
      <c r="DD101" s="250"/>
      <c r="DE101" s="250"/>
      <c r="DF101" s="250"/>
      <c r="DG101" s="250"/>
      <c r="DH101" s="250"/>
      <c r="DI101" s="250"/>
      <c r="DJ101" s="250"/>
      <c r="DK101" s="250"/>
      <c r="DL101" s="250"/>
      <c r="DM101" s="250"/>
      <c r="DN101" s="250"/>
      <c r="DO101" s="250"/>
      <c r="DP101" s="250"/>
      <c r="DQ101" s="250"/>
      <c r="DR101" s="250"/>
      <c r="DS101" s="250"/>
      <c r="DT101" s="250"/>
      <c r="DU101" s="250"/>
      <c r="DV101" s="250"/>
      <c r="DW101" s="250"/>
      <c r="DX101" s="250"/>
      <c r="DY101" s="250"/>
      <c r="DZ101" s="250"/>
      <c r="EA101" s="250"/>
      <c r="EB101" s="250"/>
      <c r="EC101" s="250"/>
      <c r="ED101" s="250"/>
      <c r="EE101" s="250"/>
      <c r="EF101" s="250"/>
      <c r="EG101" s="250"/>
      <c r="EH101" s="250"/>
      <c r="EI101" s="250"/>
      <c r="EJ101" s="250"/>
      <c r="EK101" s="250"/>
      <c r="EL101" s="250"/>
      <c r="EM101" s="250"/>
      <c r="EN101" s="250"/>
      <c r="EO101" s="250"/>
      <c r="EP101" s="250"/>
      <c r="EQ101" s="250"/>
      <c r="ER101" s="250"/>
      <c r="ES101" s="250"/>
      <c r="ET101" s="250"/>
      <c r="EU101" s="250"/>
      <c r="EV101" s="250"/>
      <c r="EW101" s="250"/>
      <c r="EX101" s="250"/>
      <c r="EY101" s="250"/>
      <c r="EZ101" s="250"/>
      <c r="FA101" s="250"/>
      <c r="FB101" s="250"/>
      <c r="FC101" s="250"/>
      <c r="FD101" s="250"/>
      <c r="FE101" s="250"/>
      <c r="FF101" s="250"/>
      <c r="FG101" s="250"/>
      <c r="FH101" s="250"/>
      <c r="FI101" s="250"/>
      <c r="FJ101" s="250"/>
      <c r="FK101" s="250"/>
      <c r="FL101" s="250"/>
      <c r="FM101" s="250"/>
      <c r="FN101" s="250"/>
      <c r="FO101" s="250"/>
      <c r="FP101" s="250"/>
      <c r="FQ101" s="250"/>
      <c r="FR101" s="250"/>
      <c r="FS101" s="250"/>
      <c r="FT101" s="250"/>
      <c r="FU101" s="250"/>
      <c r="FV101" s="250"/>
      <c r="FW101" s="250"/>
      <c r="FX101" s="250"/>
      <c r="FY101" s="250"/>
      <c r="FZ101" s="250"/>
      <c r="GA101" s="250"/>
      <c r="GB101" s="250"/>
      <c r="GC101" s="250"/>
      <c r="GD101" s="250"/>
      <c r="GE101" s="250"/>
      <c r="GF101" s="73"/>
      <c r="GG101" s="73"/>
      <c r="GH101" s="73"/>
      <c r="GI101" s="73"/>
      <c r="GJ101" s="73"/>
      <c r="GK101" s="73"/>
      <c r="GL101" s="73"/>
      <c r="GM101" s="73"/>
    </row>
    <row r="102" spans="1:195" ht="11.25" hidden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</row>
    <row r="103" spans="1:195" ht="12">
      <c r="A103" s="265" t="s">
        <v>157</v>
      </c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73"/>
      <c r="GG103" s="73"/>
      <c r="GH103" s="73"/>
      <c r="GI103" s="73"/>
      <c r="GJ103" s="73"/>
      <c r="GK103" s="73"/>
      <c r="GL103" s="73"/>
      <c r="GM103" s="73"/>
    </row>
    <row r="104" spans="188:195" ht="11.25">
      <c r="GF104" s="73"/>
      <c r="GG104" s="73"/>
      <c r="GH104" s="73"/>
      <c r="GI104" s="73"/>
      <c r="GJ104" s="73"/>
      <c r="GK104" s="73"/>
      <c r="GL104" s="73"/>
      <c r="GM104" s="73"/>
    </row>
    <row r="105" spans="1:195" ht="27.75" customHeight="1">
      <c r="A105" s="248" t="s">
        <v>106</v>
      </c>
      <c r="B105" s="248"/>
      <c r="C105" s="248"/>
      <c r="D105" s="248"/>
      <c r="E105" s="248"/>
      <c r="F105" s="253" t="s">
        <v>35</v>
      </c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  <c r="BK105" s="251"/>
      <c r="BL105" s="251"/>
      <c r="BM105" s="251"/>
      <c r="BN105" s="251"/>
      <c r="BO105" s="251"/>
      <c r="BP105" s="251"/>
      <c r="BQ105" s="251"/>
      <c r="BR105" s="251"/>
      <c r="BS105" s="251"/>
      <c r="BT105" s="251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1"/>
      <c r="DQ105" s="251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1"/>
      <c r="EO105" s="251"/>
      <c r="EP105" s="251"/>
      <c r="EQ105" s="251"/>
      <c r="ER105" s="252"/>
      <c r="ES105" s="253" t="s">
        <v>109</v>
      </c>
      <c r="ET105" s="251"/>
      <c r="EU105" s="251"/>
      <c r="EV105" s="251"/>
      <c r="EW105" s="251"/>
      <c r="EX105" s="251"/>
      <c r="EY105" s="251"/>
      <c r="EZ105" s="251"/>
      <c r="FA105" s="251"/>
      <c r="FB105" s="251"/>
      <c r="FC105" s="251"/>
      <c r="FD105" s="251"/>
      <c r="FE105" s="251"/>
      <c r="FF105" s="251"/>
      <c r="FG105" s="251"/>
      <c r="FH105" s="251"/>
      <c r="FI105" s="251"/>
      <c r="FJ105" s="251"/>
      <c r="FK105" s="251"/>
      <c r="FL105" s="251"/>
      <c r="FM105" s="251"/>
      <c r="FN105" s="251"/>
      <c r="FO105" s="251"/>
      <c r="FP105" s="251"/>
      <c r="FQ105" s="251"/>
      <c r="FR105" s="251"/>
      <c r="FS105" s="251"/>
      <c r="FT105" s="251"/>
      <c r="FU105" s="251"/>
      <c r="FV105" s="251"/>
      <c r="FW105" s="251"/>
      <c r="FX105" s="251"/>
      <c r="FY105" s="251"/>
      <c r="FZ105" s="251"/>
      <c r="GA105" s="251"/>
      <c r="GB105" s="251"/>
      <c r="GC105" s="251"/>
      <c r="GD105" s="251"/>
      <c r="GE105" s="252"/>
      <c r="GF105" s="73"/>
      <c r="GG105" s="73"/>
      <c r="GH105" s="73"/>
      <c r="GI105" s="73"/>
      <c r="GJ105" s="73"/>
      <c r="GK105" s="73"/>
      <c r="GL105" s="73"/>
      <c r="GM105" s="73"/>
    </row>
    <row r="106" spans="1:195" ht="12.75" customHeight="1">
      <c r="A106" s="248">
        <v>1</v>
      </c>
      <c r="B106" s="248"/>
      <c r="C106" s="248"/>
      <c r="D106" s="248"/>
      <c r="E106" s="248"/>
      <c r="F106" s="276" t="s">
        <v>265</v>
      </c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277"/>
      <c r="AN106" s="277"/>
      <c r="AO106" s="277"/>
      <c r="AP106" s="277"/>
      <c r="AQ106" s="277"/>
      <c r="AR106" s="277"/>
      <c r="AS106" s="277"/>
      <c r="AT106" s="277"/>
      <c r="AU106" s="277"/>
      <c r="AV106" s="277"/>
      <c r="AW106" s="277"/>
      <c r="AX106" s="277"/>
      <c r="AY106" s="277"/>
      <c r="AZ106" s="277"/>
      <c r="BA106" s="277"/>
      <c r="BB106" s="277"/>
      <c r="BC106" s="277"/>
      <c r="BD106" s="277"/>
      <c r="BE106" s="277"/>
      <c r="BF106" s="277"/>
      <c r="BG106" s="277"/>
      <c r="BH106" s="277"/>
      <c r="BI106" s="277"/>
      <c r="BJ106" s="277"/>
      <c r="BK106" s="277"/>
      <c r="BL106" s="277"/>
      <c r="BM106" s="277"/>
      <c r="BN106" s="277"/>
      <c r="BO106" s="277"/>
      <c r="BP106" s="277"/>
      <c r="BQ106" s="277"/>
      <c r="BR106" s="277"/>
      <c r="BS106" s="277"/>
      <c r="BT106" s="277"/>
      <c r="BU106" s="277"/>
      <c r="BV106" s="277"/>
      <c r="BW106" s="277"/>
      <c r="BX106" s="277"/>
      <c r="BY106" s="277"/>
      <c r="BZ106" s="277"/>
      <c r="CA106" s="277"/>
      <c r="CB106" s="277"/>
      <c r="CC106" s="277"/>
      <c r="CD106" s="277"/>
      <c r="CE106" s="277"/>
      <c r="CF106" s="277"/>
      <c r="CG106" s="277"/>
      <c r="CH106" s="277"/>
      <c r="CI106" s="277"/>
      <c r="CJ106" s="277"/>
      <c r="CK106" s="277"/>
      <c r="CL106" s="277"/>
      <c r="CM106" s="277"/>
      <c r="CN106" s="277"/>
      <c r="CO106" s="277"/>
      <c r="CP106" s="277"/>
      <c r="CQ106" s="277"/>
      <c r="CR106" s="277"/>
      <c r="CS106" s="277"/>
      <c r="CT106" s="277"/>
      <c r="CU106" s="277"/>
      <c r="CV106" s="277"/>
      <c r="CW106" s="277"/>
      <c r="CX106" s="277"/>
      <c r="CY106" s="277"/>
      <c r="CZ106" s="277"/>
      <c r="DA106" s="277"/>
      <c r="DB106" s="277"/>
      <c r="DC106" s="277"/>
      <c r="DD106" s="277"/>
      <c r="DE106" s="277"/>
      <c r="DF106" s="277"/>
      <c r="DG106" s="277"/>
      <c r="DH106" s="277"/>
      <c r="DI106" s="277"/>
      <c r="DJ106" s="277"/>
      <c r="DK106" s="277"/>
      <c r="DL106" s="277"/>
      <c r="DM106" s="277"/>
      <c r="DN106" s="277"/>
      <c r="DO106" s="277"/>
      <c r="DP106" s="277"/>
      <c r="DQ106" s="27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277"/>
      <c r="EL106" s="277"/>
      <c r="EM106" s="277"/>
      <c r="EN106" s="277"/>
      <c r="EO106" s="277"/>
      <c r="EP106" s="277"/>
      <c r="EQ106" s="277"/>
      <c r="ER106" s="278"/>
      <c r="ES106" s="258">
        <v>83097.06</v>
      </c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251"/>
      <c r="FJ106" s="251"/>
      <c r="FK106" s="251"/>
      <c r="FL106" s="251"/>
      <c r="FM106" s="251"/>
      <c r="FN106" s="251"/>
      <c r="FO106" s="251"/>
      <c r="FP106" s="251"/>
      <c r="FQ106" s="251"/>
      <c r="FR106" s="251"/>
      <c r="FS106" s="251"/>
      <c r="FT106" s="251"/>
      <c r="FU106" s="251"/>
      <c r="FV106" s="251"/>
      <c r="FW106" s="251"/>
      <c r="FX106" s="251"/>
      <c r="FY106" s="251"/>
      <c r="FZ106" s="251"/>
      <c r="GA106" s="251"/>
      <c r="GB106" s="251"/>
      <c r="GC106" s="251"/>
      <c r="GD106" s="251"/>
      <c r="GE106" s="252"/>
      <c r="GF106" s="73"/>
      <c r="GG106" s="73"/>
      <c r="GH106" s="73"/>
      <c r="GI106" s="73"/>
      <c r="GJ106" s="73"/>
      <c r="GK106" s="73"/>
      <c r="GL106" s="73"/>
      <c r="GM106" s="73"/>
    </row>
    <row r="107" spans="1:195" ht="11.25" hidden="1">
      <c r="A107" s="248">
        <v>2</v>
      </c>
      <c r="B107" s="248"/>
      <c r="C107" s="248"/>
      <c r="D107" s="248"/>
      <c r="E107" s="248"/>
      <c r="F107" s="253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251"/>
      <c r="EP107" s="251"/>
      <c r="EQ107" s="251"/>
      <c r="ER107" s="252"/>
      <c r="ES107" s="253"/>
      <c r="ET107" s="251"/>
      <c r="EU107" s="251"/>
      <c r="EV107" s="251"/>
      <c r="EW107" s="251"/>
      <c r="EX107" s="251"/>
      <c r="EY107" s="251"/>
      <c r="EZ107" s="251"/>
      <c r="FA107" s="251"/>
      <c r="FB107" s="251"/>
      <c r="FC107" s="251"/>
      <c r="FD107" s="251"/>
      <c r="FE107" s="251"/>
      <c r="FF107" s="251"/>
      <c r="FG107" s="251"/>
      <c r="FH107" s="251"/>
      <c r="FI107" s="251"/>
      <c r="FJ107" s="251"/>
      <c r="FK107" s="251"/>
      <c r="FL107" s="251"/>
      <c r="FM107" s="251"/>
      <c r="FN107" s="251"/>
      <c r="FO107" s="251"/>
      <c r="FP107" s="251"/>
      <c r="FQ107" s="251"/>
      <c r="FR107" s="251"/>
      <c r="FS107" s="251"/>
      <c r="FT107" s="251"/>
      <c r="FU107" s="251"/>
      <c r="FV107" s="251"/>
      <c r="FW107" s="251"/>
      <c r="FX107" s="251"/>
      <c r="FY107" s="251"/>
      <c r="FZ107" s="251"/>
      <c r="GA107" s="251"/>
      <c r="GB107" s="251"/>
      <c r="GC107" s="251"/>
      <c r="GD107" s="251"/>
      <c r="GE107" s="252"/>
      <c r="GF107" s="73"/>
      <c r="GG107" s="73"/>
      <c r="GH107" s="73"/>
      <c r="GI107" s="73"/>
      <c r="GJ107" s="73"/>
      <c r="GK107" s="73"/>
      <c r="GL107" s="73"/>
      <c r="GM107" s="73"/>
    </row>
    <row r="108" spans="1:195" ht="11.25">
      <c r="A108" s="276" t="s">
        <v>18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277"/>
      <c r="AN108" s="277"/>
      <c r="AO108" s="277"/>
      <c r="AP108" s="277"/>
      <c r="AQ108" s="277"/>
      <c r="AR108" s="277"/>
      <c r="AS108" s="277"/>
      <c r="AT108" s="277"/>
      <c r="AU108" s="277"/>
      <c r="AV108" s="277"/>
      <c r="AW108" s="277"/>
      <c r="AX108" s="277"/>
      <c r="AY108" s="277"/>
      <c r="AZ108" s="277"/>
      <c r="BA108" s="277"/>
      <c r="BB108" s="277"/>
      <c r="BC108" s="277"/>
      <c r="BD108" s="277"/>
      <c r="BE108" s="277"/>
      <c r="BF108" s="277"/>
      <c r="BG108" s="277"/>
      <c r="BH108" s="277"/>
      <c r="BI108" s="277"/>
      <c r="BJ108" s="277"/>
      <c r="BK108" s="277"/>
      <c r="BL108" s="277"/>
      <c r="BM108" s="277"/>
      <c r="BN108" s="277"/>
      <c r="BO108" s="277"/>
      <c r="BP108" s="277"/>
      <c r="BQ108" s="277"/>
      <c r="BR108" s="277"/>
      <c r="BS108" s="277"/>
      <c r="BT108" s="277"/>
      <c r="BU108" s="277"/>
      <c r="BV108" s="277"/>
      <c r="BW108" s="277"/>
      <c r="BX108" s="277"/>
      <c r="BY108" s="277"/>
      <c r="BZ108" s="277"/>
      <c r="CA108" s="277"/>
      <c r="CB108" s="277"/>
      <c r="CC108" s="277"/>
      <c r="CD108" s="277"/>
      <c r="CE108" s="277"/>
      <c r="CF108" s="277"/>
      <c r="CG108" s="277"/>
      <c r="CH108" s="277"/>
      <c r="CI108" s="277"/>
      <c r="CJ108" s="277"/>
      <c r="CK108" s="277"/>
      <c r="CL108" s="277"/>
      <c r="CM108" s="277"/>
      <c r="CN108" s="277"/>
      <c r="CO108" s="277"/>
      <c r="CP108" s="277"/>
      <c r="CQ108" s="277"/>
      <c r="CR108" s="277"/>
      <c r="CS108" s="277"/>
      <c r="CT108" s="277"/>
      <c r="CU108" s="277"/>
      <c r="CV108" s="277"/>
      <c r="CW108" s="277"/>
      <c r="CX108" s="277"/>
      <c r="CY108" s="277"/>
      <c r="CZ108" s="277"/>
      <c r="DA108" s="277"/>
      <c r="DB108" s="277"/>
      <c r="DC108" s="277"/>
      <c r="DD108" s="277"/>
      <c r="DE108" s="277"/>
      <c r="DF108" s="277"/>
      <c r="DG108" s="277"/>
      <c r="DH108" s="277"/>
      <c r="DI108" s="277"/>
      <c r="DJ108" s="277"/>
      <c r="DK108" s="277"/>
      <c r="DL108" s="277"/>
      <c r="DM108" s="277"/>
      <c r="DN108" s="277"/>
      <c r="DO108" s="277"/>
      <c r="DP108" s="277"/>
      <c r="DQ108" s="277"/>
      <c r="DR108" s="277"/>
      <c r="DS108" s="277"/>
      <c r="DT108" s="277"/>
      <c r="DU108" s="277"/>
      <c r="DV108" s="277"/>
      <c r="DW108" s="277"/>
      <c r="DX108" s="277"/>
      <c r="DY108" s="277"/>
      <c r="DZ108" s="277"/>
      <c r="EA108" s="277"/>
      <c r="EB108" s="277"/>
      <c r="EC108" s="277"/>
      <c r="ED108" s="277"/>
      <c r="EE108" s="277"/>
      <c r="EF108" s="277"/>
      <c r="EG108" s="277"/>
      <c r="EH108" s="277"/>
      <c r="EI108" s="277"/>
      <c r="EJ108" s="277"/>
      <c r="EK108" s="277"/>
      <c r="EL108" s="277"/>
      <c r="EM108" s="277"/>
      <c r="EN108" s="277"/>
      <c r="EO108" s="277"/>
      <c r="EP108" s="277"/>
      <c r="EQ108" s="277"/>
      <c r="ER108" s="278"/>
      <c r="ES108" s="258">
        <f>ES106</f>
        <v>83097.06</v>
      </c>
      <c r="ET108" s="251"/>
      <c r="EU108" s="251"/>
      <c r="EV108" s="251"/>
      <c r="EW108" s="251"/>
      <c r="EX108" s="251"/>
      <c r="EY108" s="251"/>
      <c r="EZ108" s="251"/>
      <c r="FA108" s="251"/>
      <c r="FB108" s="251"/>
      <c r="FC108" s="251"/>
      <c r="FD108" s="251"/>
      <c r="FE108" s="251"/>
      <c r="FF108" s="251"/>
      <c r="FG108" s="251"/>
      <c r="FH108" s="251"/>
      <c r="FI108" s="251"/>
      <c r="FJ108" s="251"/>
      <c r="FK108" s="251"/>
      <c r="FL108" s="251"/>
      <c r="FM108" s="251"/>
      <c r="FN108" s="251"/>
      <c r="FO108" s="251"/>
      <c r="FP108" s="251"/>
      <c r="FQ108" s="251"/>
      <c r="FR108" s="251"/>
      <c r="FS108" s="251"/>
      <c r="FT108" s="251"/>
      <c r="FU108" s="251"/>
      <c r="FV108" s="251"/>
      <c r="FW108" s="251"/>
      <c r="FX108" s="251"/>
      <c r="FY108" s="251"/>
      <c r="FZ108" s="251"/>
      <c r="GA108" s="251"/>
      <c r="GB108" s="251"/>
      <c r="GC108" s="251"/>
      <c r="GD108" s="251"/>
      <c r="GE108" s="252"/>
      <c r="GF108" s="73"/>
      <c r="GG108" s="73"/>
      <c r="GH108" s="73"/>
      <c r="GI108" s="73"/>
      <c r="GJ108" s="73"/>
      <c r="GK108" s="73"/>
      <c r="GL108" s="73"/>
      <c r="GM108" s="73"/>
    </row>
    <row r="109" spans="1:195" ht="22.5" customHeight="1" hidden="1">
      <c r="A109" s="249" t="s">
        <v>183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0"/>
      <c r="CU109" s="250"/>
      <c r="CV109" s="250"/>
      <c r="CW109" s="250"/>
      <c r="CX109" s="250"/>
      <c r="CY109" s="250"/>
      <c r="CZ109" s="250"/>
      <c r="DA109" s="250"/>
      <c r="DB109" s="250"/>
      <c r="DC109" s="250"/>
      <c r="DD109" s="250"/>
      <c r="DE109" s="250"/>
      <c r="DF109" s="250"/>
      <c r="DG109" s="250"/>
      <c r="DH109" s="250"/>
      <c r="DI109" s="250"/>
      <c r="DJ109" s="250"/>
      <c r="DK109" s="250"/>
      <c r="DL109" s="250"/>
      <c r="DM109" s="250"/>
      <c r="DN109" s="250"/>
      <c r="DO109" s="250"/>
      <c r="DP109" s="250"/>
      <c r="DQ109" s="250"/>
      <c r="DR109" s="250"/>
      <c r="DS109" s="250"/>
      <c r="DT109" s="250"/>
      <c r="DU109" s="250"/>
      <c r="DV109" s="250"/>
      <c r="DW109" s="250"/>
      <c r="DX109" s="250"/>
      <c r="DY109" s="250"/>
      <c r="DZ109" s="250"/>
      <c r="EA109" s="250"/>
      <c r="EB109" s="250"/>
      <c r="EC109" s="250"/>
      <c r="ED109" s="250"/>
      <c r="EE109" s="250"/>
      <c r="EF109" s="250"/>
      <c r="EG109" s="250"/>
      <c r="EH109" s="250"/>
      <c r="EI109" s="250"/>
      <c r="EJ109" s="250"/>
      <c r="EK109" s="250"/>
      <c r="EL109" s="250"/>
      <c r="EM109" s="250"/>
      <c r="EN109" s="250"/>
      <c r="EO109" s="250"/>
      <c r="EP109" s="250"/>
      <c r="EQ109" s="250"/>
      <c r="ER109" s="250"/>
      <c r="ES109" s="250"/>
      <c r="ET109" s="250"/>
      <c r="EU109" s="250"/>
      <c r="EV109" s="250"/>
      <c r="EW109" s="250"/>
      <c r="EX109" s="250"/>
      <c r="EY109" s="250"/>
      <c r="EZ109" s="250"/>
      <c r="FA109" s="250"/>
      <c r="FB109" s="250"/>
      <c r="FC109" s="250"/>
      <c r="FD109" s="250"/>
      <c r="FE109" s="250"/>
      <c r="FF109" s="250"/>
      <c r="FG109" s="250"/>
      <c r="FH109" s="250"/>
      <c r="FI109" s="250"/>
      <c r="FJ109" s="250"/>
      <c r="FK109" s="250"/>
      <c r="FL109" s="250"/>
      <c r="FM109" s="250"/>
      <c r="FN109" s="250"/>
      <c r="FO109" s="250"/>
      <c r="FP109" s="250"/>
      <c r="FQ109" s="250"/>
      <c r="FR109" s="250"/>
      <c r="FS109" s="250"/>
      <c r="FT109" s="250"/>
      <c r="FU109" s="250"/>
      <c r="FV109" s="250"/>
      <c r="FW109" s="250"/>
      <c r="FX109" s="250"/>
      <c r="FY109" s="250"/>
      <c r="FZ109" s="250"/>
      <c r="GA109" s="250"/>
      <c r="GB109" s="250"/>
      <c r="GC109" s="250"/>
      <c r="GD109" s="250"/>
      <c r="GE109" s="250"/>
      <c r="GF109" s="73"/>
      <c r="GG109" s="73"/>
      <c r="GH109" s="73"/>
      <c r="GI109" s="73"/>
      <c r="GJ109" s="73"/>
      <c r="GK109" s="73"/>
      <c r="GL109" s="73"/>
      <c r="GM109" s="73"/>
    </row>
    <row r="110" spans="1:195" ht="12.75">
      <c r="A110" s="266"/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7"/>
      <c r="BU110" s="267"/>
      <c r="BV110" s="267"/>
      <c r="BW110" s="267"/>
      <c r="BX110" s="267"/>
      <c r="BY110" s="267"/>
      <c r="BZ110" s="267"/>
      <c r="CA110" s="267"/>
      <c r="CB110" s="267"/>
      <c r="CC110" s="267"/>
      <c r="CD110" s="267"/>
      <c r="CE110" s="267"/>
      <c r="CF110" s="267"/>
      <c r="CG110" s="267"/>
      <c r="CH110" s="267"/>
      <c r="CI110" s="267"/>
      <c r="CJ110" s="267"/>
      <c r="CK110" s="267"/>
      <c r="CL110" s="267"/>
      <c r="CM110" s="267"/>
      <c r="CN110" s="267"/>
      <c r="CO110" s="267"/>
      <c r="CP110" s="267"/>
      <c r="CQ110" s="267"/>
      <c r="CR110" s="267"/>
      <c r="CS110" s="267"/>
      <c r="CT110" s="267"/>
      <c r="CU110" s="267"/>
      <c r="CV110" s="267"/>
      <c r="CW110" s="267"/>
      <c r="CX110" s="267"/>
      <c r="CY110" s="267"/>
      <c r="CZ110" s="267"/>
      <c r="DA110" s="267"/>
      <c r="DB110" s="267"/>
      <c r="DC110" s="267"/>
      <c r="DD110" s="267"/>
      <c r="DE110" s="267"/>
      <c r="DF110" s="267"/>
      <c r="DG110" s="267"/>
      <c r="DH110" s="267"/>
      <c r="DI110" s="267"/>
      <c r="DJ110" s="267"/>
      <c r="DK110" s="267"/>
      <c r="DL110" s="267"/>
      <c r="DM110" s="267"/>
      <c r="DN110" s="267"/>
      <c r="DO110" s="267"/>
      <c r="DP110" s="267"/>
      <c r="DQ110" s="267"/>
      <c r="DR110" s="267"/>
      <c r="DS110" s="267"/>
      <c r="DT110" s="267"/>
      <c r="DU110" s="267"/>
      <c r="DV110" s="267"/>
      <c r="DW110" s="267"/>
      <c r="DX110" s="267"/>
      <c r="DY110" s="267"/>
      <c r="DZ110" s="267"/>
      <c r="EA110" s="267"/>
      <c r="EB110" s="267"/>
      <c r="EC110" s="267"/>
      <c r="ED110" s="267"/>
      <c r="EE110" s="267"/>
      <c r="EF110" s="267"/>
      <c r="EG110" s="267"/>
      <c r="EH110" s="267"/>
      <c r="EI110" s="267"/>
      <c r="EJ110" s="267"/>
      <c r="EK110" s="267"/>
      <c r="EL110" s="267"/>
      <c r="EM110" s="267"/>
      <c r="EN110" s="267"/>
      <c r="EO110" s="267"/>
      <c r="EP110" s="267"/>
      <c r="EQ110" s="267"/>
      <c r="ER110" s="267"/>
      <c r="ES110" s="267"/>
      <c r="ET110" s="267"/>
      <c r="EU110" s="267"/>
      <c r="EV110" s="267"/>
      <c r="EW110" s="267"/>
      <c r="EX110" s="267"/>
      <c r="EY110" s="267"/>
      <c r="EZ110" s="267"/>
      <c r="FA110" s="267"/>
      <c r="FB110" s="267"/>
      <c r="FC110" s="267"/>
      <c r="FD110" s="267"/>
      <c r="FE110" s="267"/>
      <c r="FF110" s="267"/>
      <c r="FG110" s="267"/>
      <c r="FH110" s="267"/>
      <c r="FI110" s="267"/>
      <c r="FJ110" s="267"/>
      <c r="FK110" s="267"/>
      <c r="FL110" s="267"/>
      <c r="FM110" s="267"/>
      <c r="FN110" s="267"/>
      <c r="FO110" s="267"/>
      <c r="FP110" s="267"/>
      <c r="FQ110" s="267"/>
      <c r="FR110" s="267"/>
      <c r="FS110" s="267"/>
      <c r="FT110" s="267"/>
      <c r="FU110" s="267"/>
      <c r="FV110" s="267"/>
      <c r="FW110" s="267"/>
      <c r="FX110" s="267"/>
      <c r="FY110" s="267"/>
      <c r="FZ110" s="267"/>
      <c r="GA110" s="267"/>
      <c r="GB110" s="267"/>
      <c r="GC110" s="267"/>
      <c r="GD110" s="267"/>
      <c r="GE110" s="267"/>
      <c r="GF110" s="73"/>
      <c r="GG110" s="73"/>
      <c r="GH110" s="73"/>
      <c r="GI110" s="73"/>
      <c r="GJ110" s="73"/>
      <c r="GK110" s="73"/>
      <c r="GL110" s="73"/>
      <c r="GM110" s="73"/>
    </row>
    <row r="111" spans="1:195" ht="11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</row>
    <row r="112" spans="1:195" ht="11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</row>
    <row r="113" spans="1:195" ht="11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</row>
    <row r="114" spans="1:195" ht="11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</row>
    <row r="115" spans="1:195" ht="11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</row>
    <row r="116" spans="1:195" ht="11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</row>
    <row r="117" spans="1:195" ht="11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</row>
    <row r="118" spans="1:195" ht="11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</row>
    <row r="119" spans="1:195" ht="11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</row>
    <row r="120" spans="1:195" ht="11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</row>
    <row r="121" spans="1:195" ht="11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</row>
    <row r="122" spans="1:195" ht="11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</row>
    <row r="123" spans="1:195" ht="11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</row>
    <row r="124" spans="1:195" ht="11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</row>
    <row r="125" spans="1:195" ht="11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</row>
    <row r="126" spans="1:195" ht="11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</row>
    <row r="127" spans="1:195" ht="11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</row>
    <row r="128" spans="1:195" ht="11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</row>
    <row r="129" spans="1:195" ht="11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</row>
    <row r="130" spans="1:195" ht="11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</row>
    <row r="131" spans="1:195" ht="11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</row>
    <row r="132" spans="1:195" ht="11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</row>
    <row r="133" spans="1:195" ht="11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</row>
    <row r="134" spans="1:195" ht="11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</row>
    <row r="135" spans="1:195" ht="11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</row>
    <row r="136" spans="1:195" ht="11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</row>
    <row r="137" spans="1:195" ht="11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</row>
    <row r="138" spans="1:195" ht="11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</row>
    <row r="139" spans="1:195" ht="11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</row>
    <row r="140" spans="1:195" ht="11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</row>
    <row r="141" spans="1:195" ht="11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</row>
    <row r="142" spans="1:195" ht="11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</row>
    <row r="143" spans="1:195" ht="11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</row>
    <row r="144" spans="1:195" ht="11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</row>
    <row r="145" spans="1:195" ht="11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</row>
    <row r="146" spans="1:195" ht="11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</row>
    <row r="147" spans="1:195" ht="11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</row>
    <row r="148" spans="1:195" ht="11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</row>
    <row r="149" spans="1:195" ht="11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</row>
    <row r="150" spans="1:195" ht="11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</row>
    <row r="151" spans="1:195" ht="11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</row>
    <row r="152" spans="1:195" ht="11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</row>
    <row r="153" spans="1:195" ht="11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</row>
    <row r="154" spans="1:195" ht="11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</row>
    <row r="155" spans="1:195" ht="11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</row>
    <row r="156" spans="1:195" ht="11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</row>
    <row r="157" spans="1:195" ht="11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</row>
    <row r="158" spans="1:195" ht="11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</row>
    <row r="159" spans="1:195" ht="11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</row>
    <row r="160" spans="1:195" ht="11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</row>
    <row r="161" spans="1:195" ht="11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</row>
    <row r="162" spans="1:195" ht="11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</row>
    <row r="163" spans="1:195" ht="11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</row>
    <row r="164" spans="1:195" ht="11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</row>
    <row r="165" spans="1:195" ht="11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</row>
    <row r="166" spans="1:195" ht="11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</row>
    <row r="167" spans="1:195" ht="11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</row>
    <row r="168" spans="1:195" ht="11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</row>
    <row r="169" spans="1:195" ht="11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</row>
    <row r="170" spans="1:195" ht="11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</row>
    <row r="171" spans="1:195" ht="11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</row>
    <row r="172" spans="1:195" ht="11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</row>
    <row r="173" spans="1:195" ht="11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</row>
    <row r="174" spans="1:195" ht="11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</row>
    <row r="175" spans="1:195" ht="11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</row>
    <row r="176" spans="1:195" ht="11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</row>
    <row r="177" spans="1:195" ht="11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</row>
    <row r="178" spans="1:195" ht="11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</row>
    <row r="179" spans="1:195" ht="11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</row>
    <row r="180" spans="1:195" ht="11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</row>
    <row r="181" spans="1:195" ht="11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</row>
    <row r="182" spans="1:195" ht="11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</row>
    <row r="183" spans="1:195" ht="11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</row>
    <row r="184" spans="1:195" ht="11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</row>
    <row r="185" spans="1:195" ht="11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</row>
    <row r="186" spans="1:195" ht="11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</row>
    <row r="187" spans="1:195" ht="11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</row>
    <row r="188" spans="1:195" ht="11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</row>
    <row r="189" spans="1:195" ht="11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</row>
    <row r="190" spans="1:195" ht="11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</row>
    <row r="191" spans="1:195" ht="11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</row>
    <row r="192" spans="1:195" ht="11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</row>
    <row r="193" spans="1:195" ht="11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</row>
    <row r="194" spans="1:195" ht="11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</row>
    <row r="195" spans="1:195" ht="11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</row>
    <row r="196" spans="1:195" ht="11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</row>
    <row r="197" spans="1:195" ht="11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</row>
    <row r="198" spans="1:195" ht="11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</row>
    <row r="199" spans="1:195" ht="11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</row>
    <row r="200" spans="1:195" ht="11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</row>
    <row r="201" spans="1:195" ht="11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</row>
    <row r="202" spans="1:195" ht="11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</row>
    <row r="203" spans="1:195" ht="11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</row>
    <row r="204" spans="1:195" ht="11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</row>
    <row r="205" spans="1:195" ht="11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</row>
    <row r="206" spans="1:195" ht="11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</row>
    <row r="207" spans="1:195" ht="11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</row>
    <row r="208" spans="1:195" ht="11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</row>
    <row r="209" spans="1:195" ht="11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</row>
    <row r="210" spans="1:195" ht="11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</row>
    <row r="211" spans="1:195" ht="11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</row>
    <row r="212" spans="1:195" ht="11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</row>
    <row r="213" spans="1:195" ht="11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</row>
    <row r="214" spans="1:195" ht="11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</row>
    <row r="215" spans="1:195" ht="11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</row>
    <row r="216" spans="1:195" ht="11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</row>
    <row r="217" spans="1:195" ht="11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</row>
    <row r="218" spans="1:195" ht="11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</row>
    <row r="219" spans="1:195" ht="11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</row>
    <row r="220" spans="1:195" ht="11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</row>
    <row r="221" spans="1:195" ht="11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</row>
    <row r="222" spans="1:195" ht="11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</row>
    <row r="223" spans="1:195" ht="11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</row>
    <row r="224" spans="1:195" ht="11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</row>
    <row r="225" spans="1:195" ht="11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</row>
    <row r="226" spans="1:195" ht="11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</row>
    <row r="227" spans="1:195" ht="11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</row>
    <row r="228" spans="1:195" ht="11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</row>
    <row r="229" spans="1:195" ht="11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</row>
    <row r="230" spans="1:195" ht="11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</row>
    <row r="231" spans="1:195" ht="11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</row>
    <row r="232" spans="1:195" ht="11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</row>
    <row r="233" spans="1:195" ht="11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</row>
    <row r="234" spans="1:195" ht="11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</row>
    <row r="235" spans="1:195" ht="11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</row>
    <row r="236" spans="1:195" ht="11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</row>
    <row r="237" spans="1:195" ht="11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</row>
    <row r="238" spans="1:195" ht="11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</row>
    <row r="239" spans="1:195" ht="11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</row>
    <row r="240" spans="1:195" ht="11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</row>
    <row r="241" spans="1:195" ht="11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</row>
    <row r="242" spans="1:195" ht="11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</row>
    <row r="243" spans="1:195" ht="11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</row>
    <row r="244" spans="1:195" ht="11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</row>
    <row r="245" spans="1:195" ht="11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</row>
    <row r="246" spans="1:195" ht="11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</row>
    <row r="247" spans="1:195" ht="11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</row>
    <row r="248" spans="1:195" ht="11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</row>
    <row r="249" spans="1:195" ht="11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</row>
    <row r="250" spans="1:195" ht="11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</row>
    <row r="251" spans="1:195" ht="11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</row>
    <row r="252" spans="1:195" ht="11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</row>
    <row r="253" spans="1:195" ht="11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</row>
    <row r="254" spans="1:195" ht="11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</row>
    <row r="255" spans="1:195" ht="11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</row>
    <row r="256" spans="1:195" ht="11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</row>
    <row r="257" spans="1:195" ht="11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</row>
    <row r="258" spans="1:195" ht="11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</row>
    <row r="259" spans="1:195" ht="11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</row>
    <row r="260" spans="1:195" ht="11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</row>
    <row r="261" spans="1:195" ht="11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</row>
    <row r="262" spans="1:195" ht="11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</row>
    <row r="263" spans="1:195" ht="11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</row>
    <row r="264" spans="1:195" ht="11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</row>
    <row r="265" spans="1:195" ht="11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</row>
    <row r="266" spans="1:195" ht="11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</row>
    <row r="267" spans="1:195" ht="11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</row>
    <row r="268" spans="1:195" ht="11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</row>
    <row r="269" spans="1:195" ht="11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</row>
    <row r="270" spans="1:195" ht="11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</row>
    <row r="271" spans="1:195" ht="11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</row>
    <row r="272" spans="1:195" ht="11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</row>
    <row r="273" spans="1:195" ht="11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</row>
    <row r="274" spans="1:195" ht="11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</row>
    <row r="275" spans="1:195" ht="11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</row>
    <row r="276" spans="1:195" ht="11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</row>
    <row r="277" spans="1:195" ht="11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</row>
    <row r="278" spans="1:195" ht="11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</row>
    <row r="279" spans="1:195" ht="11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</row>
    <row r="280" spans="1:195" ht="11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</row>
    <row r="281" spans="1:195" ht="11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</row>
    <row r="282" spans="1:195" ht="11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</row>
    <row r="283" spans="1:195" ht="11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</row>
    <row r="284" spans="1:195" ht="11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</row>
    <row r="285" spans="1:195" ht="11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</row>
    <row r="286" spans="1:195" ht="11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</row>
    <row r="287" spans="1:195" ht="11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</row>
    <row r="288" spans="1:195" ht="11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</row>
    <row r="289" spans="1:195" ht="11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</row>
    <row r="290" spans="1:195" ht="11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</row>
    <row r="291" spans="1:195" ht="11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</row>
    <row r="292" spans="1:195" ht="11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</row>
    <row r="293" spans="1:195" ht="11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</row>
    <row r="294" spans="1:195" ht="11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</row>
    <row r="295" spans="1:195" ht="11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</row>
    <row r="296" spans="1:195" ht="11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</row>
    <row r="297" spans="1:195" ht="11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</row>
    <row r="298" spans="1:195" ht="11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</row>
    <row r="299" spans="1:195" ht="11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</row>
    <row r="300" spans="1:195" ht="11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</row>
    <row r="301" spans="1:195" ht="11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</row>
    <row r="302" spans="1:195" ht="11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</row>
    <row r="303" spans="1:195" ht="11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</row>
    <row r="304" spans="1:195" ht="11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</row>
    <row r="305" spans="1:195" ht="11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</row>
    <row r="306" spans="1:195" ht="11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</row>
    <row r="307" spans="1:195" ht="11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</row>
    <row r="308" spans="1:195" ht="11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</row>
    <row r="309" spans="1:195" ht="11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</row>
    <row r="310" spans="1:195" ht="11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</row>
    <row r="311" spans="1:195" ht="11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</row>
    <row r="312" spans="1:195" ht="11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</row>
    <row r="313" spans="1:195" ht="11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</row>
    <row r="314" spans="1:195" ht="11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</row>
    <row r="315" spans="1:195" ht="11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</row>
    <row r="316" spans="1:195" ht="11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</row>
    <row r="317" spans="1:195" ht="11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</row>
    <row r="318" spans="1:195" ht="11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</row>
    <row r="319" spans="1:195" ht="11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</row>
    <row r="320" spans="1:195" ht="11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</row>
    <row r="321" spans="1:195" ht="11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</row>
    <row r="322" spans="1:195" ht="11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</row>
    <row r="323" spans="1:195" ht="11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</row>
    <row r="324" spans="1:195" ht="11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</row>
    <row r="325" spans="1:195" ht="11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</row>
    <row r="326" spans="1:195" ht="11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</row>
    <row r="327" spans="1:195" ht="11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</row>
    <row r="328" spans="1:195" ht="11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</row>
    <row r="329" spans="1:195" ht="11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</row>
    <row r="330" spans="1:195" ht="11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</row>
    <row r="331" spans="1:195" ht="11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</row>
    <row r="332" spans="1:195" ht="11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</row>
    <row r="333" spans="1:195" ht="11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</row>
    <row r="334" spans="1:195" ht="11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</row>
    <row r="335" spans="1:195" ht="11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</row>
    <row r="336" spans="1:195" ht="11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</row>
    <row r="337" spans="1:195" ht="11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</row>
    <row r="338" spans="1:195" ht="11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</row>
    <row r="339" spans="1:195" ht="11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</row>
    <row r="340" spans="1:195" ht="11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</row>
    <row r="341" spans="1:195" ht="11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</row>
    <row r="342" spans="1:195" ht="11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</row>
    <row r="343" spans="1:195" ht="11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</row>
  </sheetData>
  <sheetProtection/>
  <mergeCells count="381">
    <mergeCell ref="CD12:CP12"/>
    <mergeCell ref="CQ12:DA12"/>
    <mergeCell ref="DB12:DM12"/>
    <mergeCell ref="DB13:DM13"/>
    <mergeCell ref="DN13:EC13"/>
    <mergeCell ref="ED13:EU13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DN14:EC14"/>
    <mergeCell ref="ED14:EU14"/>
    <mergeCell ref="EV14:FK14"/>
    <mergeCell ref="EV13:FK13"/>
    <mergeCell ref="DN12:EC12"/>
    <mergeCell ref="ED12:EU12"/>
    <mergeCell ref="CQ13:DA13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BN94:CC95"/>
    <mergeCell ref="DN94:EC95"/>
    <mergeCell ref="A25:E25"/>
    <mergeCell ref="A23:E23"/>
    <mergeCell ref="A24:E24"/>
    <mergeCell ref="A11:E11"/>
    <mergeCell ref="A12:E12"/>
    <mergeCell ref="F12:AQ12"/>
    <mergeCell ref="BD14:BM14"/>
    <mergeCell ref="BN14:CC14"/>
    <mergeCell ref="F96:AQ96"/>
    <mergeCell ref="AR96:BC96"/>
    <mergeCell ref="BD96:BM96"/>
    <mergeCell ref="BN96:CC96"/>
    <mergeCell ref="DN96:EC96"/>
    <mergeCell ref="ED96:EU96"/>
    <mergeCell ref="CD96:CP96"/>
    <mergeCell ref="CQ96:DA96"/>
    <mergeCell ref="DB96:DM96"/>
    <mergeCell ref="FL95:GE95"/>
    <mergeCell ref="CQ94:DA95"/>
    <mergeCell ref="FL96:GE96"/>
    <mergeCell ref="ED95:EU95"/>
    <mergeCell ref="EV95:FK95"/>
    <mergeCell ref="DB94:DM95"/>
    <mergeCell ref="F73:ER73"/>
    <mergeCell ref="A43:E43"/>
    <mergeCell ref="A73:E73"/>
    <mergeCell ref="A71:E71"/>
    <mergeCell ref="A72:E72"/>
    <mergeCell ref="A66:E66"/>
    <mergeCell ref="A64:E64"/>
    <mergeCell ref="A45:GE45"/>
    <mergeCell ref="F50:ER50"/>
    <mergeCell ref="F43:DV43"/>
    <mergeCell ref="A81:ER81"/>
    <mergeCell ref="ES81:GE81"/>
    <mergeCell ref="ES66:GE66"/>
    <mergeCell ref="F72:ER72"/>
    <mergeCell ref="ES71:GE71"/>
    <mergeCell ref="DW79:ER79"/>
    <mergeCell ref="F80:DV80"/>
    <mergeCell ref="F71:ER71"/>
    <mergeCell ref="A80:E80"/>
    <mergeCell ref="A76:GE76"/>
    <mergeCell ref="ES64:GE64"/>
    <mergeCell ref="A90:GE90"/>
    <mergeCell ref="ES79:GE79"/>
    <mergeCell ref="ES78:GE78"/>
    <mergeCell ref="A79:E79"/>
    <mergeCell ref="A88:E88"/>
    <mergeCell ref="DW78:ER78"/>
    <mergeCell ref="F79:DV79"/>
    <mergeCell ref="A82:GE82"/>
    <mergeCell ref="A84:GE84"/>
    <mergeCell ref="A94:E95"/>
    <mergeCell ref="F94:AQ95"/>
    <mergeCell ref="AR94:BC95"/>
    <mergeCell ref="F86:DV86"/>
    <mergeCell ref="CD94:CP95"/>
    <mergeCell ref="ED94:GE94"/>
    <mergeCell ref="BD94:BM95"/>
    <mergeCell ref="ES88:GE88"/>
    <mergeCell ref="A89:ER89"/>
    <mergeCell ref="ES89:GE89"/>
    <mergeCell ref="ES74:GE74"/>
    <mergeCell ref="A74:ER74"/>
    <mergeCell ref="A78:E78"/>
    <mergeCell ref="A48:GE48"/>
    <mergeCell ref="A50:E50"/>
    <mergeCell ref="ES80:GE80"/>
    <mergeCell ref="ES65:GE65"/>
    <mergeCell ref="ES73:GE73"/>
    <mergeCell ref="ES72:GE72"/>
    <mergeCell ref="A62:GE62"/>
    <mergeCell ref="A65:E65"/>
    <mergeCell ref="A47:GE47"/>
    <mergeCell ref="ES50:GE50"/>
    <mergeCell ref="A69:GE69"/>
    <mergeCell ref="ES67:GE67"/>
    <mergeCell ref="A67:ER67"/>
    <mergeCell ref="ES51:GE51"/>
    <mergeCell ref="F66:ER66"/>
    <mergeCell ref="ES59:GE59"/>
    <mergeCell ref="F58:ER58"/>
    <mergeCell ref="ES60:GE60"/>
    <mergeCell ref="A60:ER60"/>
    <mergeCell ref="ES53:GE53"/>
    <mergeCell ref="A53:ER53"/>
    <mergeCell ref="A57:E57"/>
    <mergeCell ref="F59:ER59"/>
    <mergeCell ref="A59:E59"/>
    <mergeCell ref="ES58:GE58"/>
    <mergeCell ref="ES57:GE57"/>
    <mergeCell ref="F57:ER57"/>
    <mergeCell ref="FL34:GE35"/>
    <mergeCell ref="A58:E58"/>
    <mergeCell ref="A51:E51"/>
    <mergeCell ref="A39:GE39"/>
    <mergeCell ref="A41:E41"/>
    <mergeCell ref="CD34:CP34"/>
    <mergeCell ref="CQ34:DA34"/>
    <mergeCell ref="DB34:DM34"/>
    <mergeCell ref="CQ36:DA36"/>
    <mergeCell ref="A52:E52"/>
    <mergeCell ref="DN35:EC35"/>
    <mergeCell ref="F35:AQ35"/>
    <mergeCell ref="AR35:BC35"/>
    <mergeCell ref="A36:AQ36"/>
    <mergeCell ref="CD35:CP35"/>
    <mergeCell ref="DB36:DM36"/>
    <mergeCell ref="DB35:DM35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0:EC31"/>
    <mergeCell ref="ED30:GE30"/>
    <mergeCell ref="ED31:EU31"/>
    <mergeCell ref="EV31:FK31"/>
    <mergeCell ref="FL31:GE31"/>
    <mergeCell ref="DB30:DM31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EV33:FK33"/>
    <mergeCell ref="ES42:GE42"/>
    <mergeCell ref="ES41:GE41"/>
    <mergeCell ref="A103:GE103"/>
    <mergeCell ref="A33:E33"/>
    <mergeCell ref="F33:AQ33"/>
    <mergeCell ref="ES86:GE86"/>
    <mergeCell ref="A87:E87"/>
    <mergeCell ref="ED35:EU35"/>
    <mergeCell ref="EV96:FK96"/>
    <mergeCell ref="A55:GE55"/>
    <mergeCell ref="CD36:CP36"/>
    <mergeCell ref="DN36:EC36"/>
    <mergeCell ref="FL36:GE36"/>
    <mergeCell ref="BD36:BM36"/>
    <mergeCell ref="F51:ER51"/>
    <mergeCell ref="ES44:GE44"/>
    <mergeCell ref="A37:GE37"/>
    <mergeCell ref="ES52:GE52"/>
    <mergeCell ref="F52:ER52"/>
    <mergeCell ref="FL97:GE97"/>
    <mergeCell ref="DN99:EC99"/>
    <mergeCell ref="FL99:GE99"/>
    <mergeCell ref="A96:E96"/>
    <mergeCell ref="ES87:GE87"/>
    <mergeCell ref="ED98:EU98"/>
    <mergeCell ref="EV98:FK98"/>
    <mergeCell ref="A97:E97"/>
    <mergeCell ref="F97:AQ97"/>
    <mergeCell ref="AR97:BC97"/>
    <mergeCell ref="ED97:EU97"/>
    <mergeCell ref="EV97:FK97"/>
    <mergeCell ref="BD97:BM97"/>
    <mergeCell ref="BN97:CC97"/>
    <mergeCell ref="DN97:EC97"/>
    <mergeCell ref="CQ97:DA97"/>
    <mergeCell ref="A98:E98"/>
    <mergeCell ref="F98:AQ98"/>
    <mergeCell ref="AR98:BC98"/>
    <mergeCell ref="BD98:BM98"/>
    <mergeCell ref="BN98:CC98"/>
    <mergeCell ref="ED99:EU99"/>
    <mergeCell ref="CD99:CP99"/>
    <mergeCell ref="DN98:EC98"/>
    <mergeCell ref="BN100:CC100"/>
    <mergeCell ref="A99:E99"/>
    <mergeCell ref="F99:AQ99"/>
    <mergeCell ref="AR99:BC99"/>
    <mergeCell ref="FL100:GE100"/>
    <mergeCell ref="CD100:CP100"/>
    <mergeCell ref="CQ100:DA100"/>
    <mergeCell ref="DB100:DM100"/>
    <mergeCell ref="DN100:EC100"/>
    <mergeCell ref="EV99:FK99"/>
    <mergeCell ref="DW43:ER43"/>
    <mergeCell ref="BN36:CC36"/>
    <mergeCell ref="F41:DV41"/>
    <mergeCell ref="A44:ER44"/>
    <mergeCell ref="A42:E42"/>
    <mergeCell ref="ED36:EU36"/>
    <mergeCell ref="A38:GE38"/>
    <mergeCell ref="EV36:FK36"/>
    <mergeCell ref="ES43:GE43"/>
    <mergeCell ref="F30:AQ31"/>
    <mergeCell ref="DB98:DM98"/>
    <mergeCell ref="DB99:DM99"/>
    <mergeCell ref="CD97:CP97"/>
    <mergeCell ref="CQ99:DA99"/>
    <mergeCell ref="DW88:ER88"/>
    <mergeCell ref="F78:DV78"/>
    <mergeCell ref="CQ35:DA35"/>
    <mergeCell ref="F64:ER64"/>
    <mergeCell ref="F65:ER65"/>
    <mergeCell ref="A86:E86"/>
    <mergeCell ref="BD99:BM99"/>
    <mergeCell ref="BN99:CC99"/>
    <mergeCell ref="CQ33:DA33"/>
    <mergeCell ref="DB33:DM33"/>
    <mergeCell ref="ES26:GE26"/>
    <mergeCell ref="F87:DV87"/>
    <mergeCell ref="F88:DV88"/>
    <mergeCell ref="DW86:ER86"/>
    <mergeCell ref="DW87:ER87"/>
    <mergeCell ref="DB7:DM8"/>
    <mergeCell ref="CQ9:DA9"/>
    <mergeCell ref="DB9:DM9"/>
    <mergeCell ref="DB10:DM10"/>
    <mergeCell ref="CD10:CP10"/>
    <mergeCell ref="CD7:CP8"/>
    <mergeCell ref="CD9:CP9"/>
    <mergeCell ref="CQ10:DA10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A28:GE28"/>
    <mergeCell ref="F105:ER105"/>
    <mergeCell ref="F107:ER107"/>
    <mergeCell ref="ES107:GE107"/>
    <mergeCell ref="A107:E107"/>
    <mergeCell ref="ES105:GE105"/>
    <mergeCell ref="F106:ER106"/>
    <mergeCell ref="F32:AQ32"/>
    <mergeCell ref="AR32:BC32"/>
    <mergeCell ref="A105:E105"/>
    <mergeCell ref="A109:GE109"/>
    <mergeCell ref="A110:GE110"/>
    <mergeCell ref="ES106:GE106"/>
    <mergeCell ref="CD30:CP31"/>
    <mergeCell ref="CQ30:DA31"/>
    <mergeCell ref="BD32:BM32"/>
    <mergeCell ref="AR36:BC36"/>
    <mergeCell ref="ED100:EU100"/>
    <mergeCell ref="EV100:FK100"/>
    <mergeCell ref="A108:ER108"/>
    <mergeCell ref="ES108:GE108"/>
    <mergeCell ref="EV35:FK35"/>
    <mergeCell ref="CQ15:DA15"/>
    <mergeCell ref="CQ16:DA16"/>
    <mergeCell ref="CD32:CP32"/>
    <mergeCell ref="DW41:ER41"/>
    <mergeCell ref="F42:DV42"/>
    <mergeCell ref="DW42:ER42"/>
    <mergeCell ref="DW80:ER80"/>
    <mergeCell ref="A92:GE92"/>
    <mergeCell ref="A106:E106"/>
    <mergeCell ref="A101:GE101"/>
    <mergeCell ref="DB97:DM97"/>
    <mergeCell ref="CD98:CP98"/>
    <mergeCell ref="CQ98:DA98"/>
    <mergeCell ref="FL98:GE98"/>
    <mergeCell ref="A100:E100"/>
    <mergeCell ref="F100:AQ100"/>
    <mergeCell ref="AR100:BC100"/>
    <mergeCell ref="BD100:BM1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BM16" sqref="BM16:BU16"/>
    </sheetView>
  </sheetViews>
  <sheetFormatPr defaultColWidth="0.875" defaultRowHeight="12.75"/>
  <cols>
    <col min="1" max="24" width="0.875" style="33" customWidth="1"/>
    <col min="25" max="25" width="22.375" style="33" customWidth="1"/>
    <col min="26" max="34" width="0.875" style="33" customWidth="1"/>
    <col min="35" max="35" width="1.625" style="33" customWidth="1"/>
    <col min="36" max="38" width="0.875" style="33" customWidth="1"/>
    <col min="39" max="39" width="1.75390625" style="33" customWidth="1"/>
    <col min="40" max="40" width="0.875" style="33" customWidth="1"/>
    <col min="41" max="41" width="2.00390625" style="33" customWidth="1"/>
    <col min="42" max="42" width="2.125" style="33" customWidth="1"/>
    <col min="43" max="43" width="1.75390625" style="33" customWidth="1"/>
    <col min="44" max="44" width="1.37890625" style="33" customWidth="1"/>
    <col min="45" max="45" width="0.875" style="33" customWidth="1"/>
    <col min="46" max="46" width="1.75390625" style="33" customWidth="1"/>
    <col min="47" max="54" width="0.875" style="33" customWidth="1"/>
    <col min="55" max="55" width="4.375" style="33" customWidth="1"/>
    <col min="56" max="60" width="0.875" style="33" customWidth="1"/>
    <col min="61" max="61" width="1.875" style="33" customWidth="1"/>
    <col min="62" max="66" width="0.875" style="33" customWidth="1"/>
    <col min="67" max="67" width="2.25390625" style="33" customWidth="1"/>
    <col min="68" max="79" width="0.875" style="33" customWidth="1"/>
    <col min="80" max="80" width="1.12109375" style="33" customWidth="1"/>
    <col min="81" max="81" width="0.875" style="33" customWidth="1"/>
    <col min="82" max="83" width="0.74609375" style="33" customWidth="1"/>
    <col min="84" max="84" width="0.6171875" style="33" customWidth="1"/>
    <col min="85" max="95" width="0.875" style="33" customWidth="1"/>
    <col min="96" max="96" width="3.625" style="33" customWidth="1"/>
    <col min="97" max="106" width="0.875" style="33" customWidth="1"/>
    <col min="107" max="107" width="3.25390625" style="33" customWidth="1"/>
    <col min="108" max="124" width="0.875" style="33" customWidth="1"/>
    <col min="125" max="125" width="1.25" style="33" customWidth="1"/>
    <col min="126" max="128" width="0.875" style="33" customWidth="1"/>
    <col min="129" max="129" width="1.25" style="33" customWidth="1"/>
    <col min="130" max="130" width="1.12109375" style="33" customWidth="1"/>
    <col min="131" max="132" width="0.875" style="33" customWidth="1"/>
    <col min="133" max="133" width="3.00390625" style="33" customWidth="1"/>
    <col min="134" max="134" width="19.375" style="33" customWidth="1"/>
    <col min="135" max="16384" width="0.875" style="33" customWidth="1"/>
  </cols>
  <sheetData>
    <row r="1" spans="84:133" ht="20.25" customHeight="1" hidden="1">
      <c r="CF1" s="340" t="s">
        <v>4</v>
      </c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</row>
    <row r="2" ht="13.5" customHeight="1">
      <c r="CX2" s="34"/>
    </row>
    <row r="3" spans="1:133" ht="20.25" customHeight="1">
      <c r="A3" s="342" t="s">
        <v>116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</row>
    <row r="4" ht="13.5" customHeight="1"/>
    <row r="5" spans="1:48" ht="15">
      <c r="A5" s="336" t="s">
        <v>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</row>
    <row r="6" ht="18" customHeight="1">
      <c r="A6" s="33" t="s">
        <v>6</v>
      </c>
    </row>
    <row r="8" spans="1:133" s="35" customFormat="1" ht="28.5" customHeight="1">
      <c r="A8" s="268" t="s">
        <v>3</v>
      </c>
      <c r="B8" s="272"/>
      <c r="C8" s="272"/>
      <c r="D8" s="272"/>
      <c r="E8" s="272"/>
      <c r="F8" s="346"/>
      <c r="G8" s="268" t="s">
        <v>21</v>
      </c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346"/>
      <c r="Z8" s="268" t="s">
        <v>16</v>
      </c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346"/>
      <c r="AL8" s="248" t="s">
        <v>17</v>
      </c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68" t="s">
        <v>180</v>
      </c>
      <c r="BW8" s="272"/>
      <c r="BX8" s="272"/>
      <c r="BY8" s="272"/>
      <c r="BZ8" s="272"/>
      <c r="CA8" s="272"/>
      <c r="CB8" s="272"/>
      <c r="CC8" s="272"/>
      <c r="CD8" s="272"/>
      <c r="CE8" s="272"/>
      <c r="CF8" s="346"/>
      <c r="CG8" s="268" t="s">
        <v>159</v>
      </c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346"/>
      <c r="CS8" s="253" t="s">
        <v>124</v>
      </c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5"/>
    </row>
    <row r="9" spans="1:133" s="35" customFormat="1" ht="80.25" customHeight="1">
      <c r="A9" s="347"/>
      <c r="B9" s="348"/>
      <c r="C9" s="348"/>
      <c r="D9" s="348"/>
      <c r="E9" s="348"/>
      <c r="F9" s="349"/>
      <c r="G9" s="347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9"/>
      <c r="Z9" s="347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9"/>
      <c r="AL9" s="248" t="s">
        <v>153</v>
      </c>
      <c r="AM9" s="248"/>
      <c r="AN9" s="248"/>
      <c r="AO9" s="248"/>
      <c r="AP9" s="248"/>
      <c r="AQ9" s="248"/>
      <c r="AR9" s="248"/>
      <c r="AS9" s="248"/>
      <c r="AT9" s="248"/>
      <c r="AU9" s="248" t="s">
        <v>0</v>
      </c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347"/>
      <c r="BW9" s="348"/>
      <c r="BX9" s="348"/>
      <c r="BY9" s="348"/>
      <c r="BZ9" s="348"/>
      <c r="CA9" s="348"/>
      <c r="CB9" s="348"/>
      <c r="CC9" s="348"/>
      <c r="CD9" s="348"/>
      <c r="CE9" s="348"/>
      <c r="CF9" s="349"/>
      <c r="CG9" s="347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9"/>
      <c r="CS9" s="268" t="s">
        <v>117</v>
      </c>
      <c r="CT9" s="269"/>
      <c r="CU9" s="269"/>
      <c r="CV9" s="269"/>
      <c r="CW9" s="269"/>
      <c r="CX9" s="269"/>
      <c r="CY9" s="269"/>
      <c r="CZ9" s="269"/>
      <c r="DA9" s="269"/>
      <c r="DB9" s="269"/>
      <c r="DC9" s="301"/>
      <c r="DD9" s="268" t="s">
        <v>122</v>
      </c>
      <c r="DE9" s="269"/>
      <c r="DF9" s="269"/>
      <c r="DG9" s="269"/>
      <c r="DH9" s="269"/>
      <c r="DI9" s="269"/>
      <c r="DJ9" s="269"/>
      <c r="DK9" s="269"/>
      <c r="DL9" s="269"/>
      <c r="DM9" s="269"/>
      <c r="DN9" s="301"/>
      <c r="DO9" s="253" t="s">
        <v>19</v>
      </c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5"/>
    </row>
    <row r="10" spans="1:133" s="35" customFormat="1" ht="57.75" customHeight="1">
      <c r="A10" s="273"/>
      <c r="B10" s="274"/>
      <c r="C10" s="274"/>
      <c r="D10" s="274"/>
      <c r="E10" s="274"/>
      <c r="F10" s="350"/>
      <c r="G10" s="273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350"/>
      <c r="Z10" s="273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350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 t="s">
        <v>125</v>
      </c>
      <c r="AV10" s="248"/>
      <c r="AW10" s="248"/>
      <c r="AX10" s="248"/>
      <c r="AY10" s="248"/>
      <c r="AZ10" s="248"/>
      <c r="BA10" s="248"/>
      <c r="BB10" s="248"/>
      <c r="BC10" s="248"/>
      <c r="BD10" s="248" t="s">
        <v>126</v>
      </c>
      <c r="BE10" s="248"/>
      <c r="BF10" s="248"/>
      <c r="BG10" s="248"/>
      <c r="BH10" s="248"/>
      <c r="BI10" s="248"/>
      <c r="BJ10" s="248"/>
      <c r="BK10" s="248"/>
      <c r="BL10" s="248"/>
      <c r="BM10" s="248" t="s">
        <v>127</v>
      </c>
      <c r="BN10" s="248"/>
      <c r="BO10" s="248"/>
      <c r="BP10" s="248"/>
      <c r="BQ10" s="248"/>
      <c r="BR10" s="248"/>
      <c r="BS10" s="248"/>
      <c r="BT10" s="248"/>
      <c r="BU10" s="248"/>
      <c r="BV10" s="273"/>
      <c r="BW10" s="274"/>
      <c r="BX10" s="274"/>
      <c r="BY10" s="274"/>
      <c r="BZ10" s="274"/>
      <c r="CA10" s="274"/>
      <c r="CB10" s="274"/>
      <c r="CC10" s="274"/>
      <c r="CD10" s="274"/>
      <c r="CE10" s="274"/>
      <c r="CF10" s="350"/>
      <c r="CG10" s="273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350"/>
      <c r="CS10" s="270"/>
      <c r="CT10" s="271"/>
      <c r="CU10" s="271"/>
      <c r="CV10" s="271"/>
      <c r="CW10" s="271"/>
      <c r="CX10" s="271"/>
      <c r="CY10" s="271"/>
      <c r="CZ10" s="271"/>
      <c r="DA10" s="271"/>
      <c r="DB10" s="271"/>
      <c r="DC10" s="302"/>
      <c r="DD10" s="270"/>
      <c r="DE10" s="271"/>
      <c r="DF10" s="271"/>
      <c r="DG10" s="271"/>
      <c r="DH10" s="271"/>
      <c r="DI10" s="271"/>
      <c r="DJ10" s="271"/>
      <c r="DK10" s="271"/>
      <c r="DL10" s="271"/>
      <c r="DM10" s="271"/>
      <c r="DN10" s="302"/>
      <c r="DO10" s="253" t="s">
        <v>2</v>
      </c>
      <c r="DP10" s="254"/>
      <c r="DQ10" s="254"/>
      <c r="DR10" s="254"/>
      <c r="DS10" s="254"/>
      <c r="DT10" s="254"/>
      <c r="DU10" s="254"/>
      <c r="DV10" s="255"/>
      <c r="DW10" s="253" t="s">
        <v>20</v>
      </c>
      <c r="DX10" s="254"/>
      <c r="DY10" s="254"/>
      <c r="DZ10" s="254"/>
      <c r="EA10" s="254"/>
      <c r="EB10" s="254"/>
      <c r="EC10" s="255"/>
    </row>
    <row r="11" spans="1:133" s="36" customFormat="1" ht="12">
      <c r="A11" s="343">
        <v>1</v>
      </c>
      <c r="B11" s="344"/>
      <c r="C11" s="344"/>
      <c r="D11" s="344"/>
      <c r="E11" s="344"/>
      <c r="F11" s="345"/>
      <c r="G11" s="343">
        <v>2</v>
      </c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5"/>
      <c r="Z11" s="343">
        <v>3</v>
      </c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5"/>
      <c r="AL11" s="343">
        <v>4</v>
      </c>
      <c r="AM11" s="344"/>
      <c r="AN11" s="344"/>
      <c r="AO11" s="344"/>
      <c r="AP11" s="344"/>
      <c r="AQ11" s="344"/>
      <c r="AR11" s="344"/>
      <c r="AS11" s="344"/>
      <c r="AT11" s="345"/>
      <c r="AU11" s="343">
        <v>5</v>
      </c>
      <c r="AV11" s="344"/>
      <c r="AW11" s="344"/>
      <c r="AX11" s="344"/>
      <c r="AY11" s="344"/>
      <c r="AZ11" s="344"/>
      <c r="BA11" s="344"/>
      <c r="BB11" s="344"/>
      <c r="BC11" s="345"/>
      <c r="BD11" s="343">
        <v>6</v>
      </c>
      <c r="BE11" s="344"/>
      <c r="BF11" s="344"/>
      <c r="BG11" s="344"/>
      <c r="BH11" s="344"/>
      <c r="BI11" s="344"/>
      <c r="BJ11" s="344"/>
      <c r="BK11" s="344"/>
      <c r="BL11" s="345"/>
      <c r="BM11" s="343">
        <v>7</v>
      </c>
      <c r="BN11" s="344"/>
      <c r="BO11" s="344"/>
      <c r="BP11" s="344"/>
      <c r="BQ11" s="344"/>
      <c r="BR11" s="344"/>
      <c r="BS11" s="344"/>
      <c r="BT11" s="344"/>
      <c r="BU11" s="345"/>
      <c r="BV11" s="343">
        <v>8</v>
      </c>
      <c r="BW11" s="344"/>
      <c r="BX11" s="344"/>
      <c r="BY11" s="344"/>
      <c r="BZ11" s="344"/>
      <c r="CA11" s="344"/>
      <c r="CB11" s="344"/>
      <c r="CC11" s="344"/>
      <c r="CD11" s="344"/>
      <c r="CE11" s="344"/>
      <c r="CF11" s="345"/>
      <c r="CG11" s="343">
        <v>9</v>
      </c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5"/>
      <c r="CS11" s="343">
        <v>10</v>
      </c>
      <c r="CT11" s="344"/>
      <c r="CU11" s="344"/>
      <c r="CV11" s="344"/>
      <c r="CW11" s="344"/>
      <c r="CX11" s="344"/>
      <c r="CY11" s="344"/>
      <c r="CZ11" s="344"/>
      <c r="DA11" s="344"/>
      <c r="DB11" s="344"/>
      <c r="DC11" s="345"/>
      <c r="DD11" s="343">
        <v>11</v>
      </c>
      <c r="DE11" s="344"/>
      <c r="DF11" s="344"/>
      <c r="DG11" s="344"/>
      <c r="DH11" s="344"/>
      <c r="DI11" s="344"/>
      <c r="DJ11" s="344"/>
      <c r="DK11" s="344"/>
      <c r="DL11" s="344"/>
      <c r="DM11" s="344"/>
      <c r="DN11" s="345"/>
      <c r="DO11" s="343">
        <v>12</v>
      </c>
      <c r="DP11" s="344"/>
      <c r="DQ11" s="344"/>
      <c r="DR11" s="344"/>
      <c r="DS11" s="344"/>
      <c r="DT11" s="344"/>
      <c r="DU11" s="344"/>
      <c r="DV11" s="345"/>
      <c r="DW11" s="343">
        <v>13</v>
      </c>
      <c r="DX11" s="344"/>
      <c r="DY11" s="344"/>
      <c r="DZ11" s="344"/>
      <c r="EA11" s="344"/>
      <c r="EB11" s="344"/>
      <c r="EC11" s="345"/>
    </row>
    <row r="12" spans="1:133" s="36" customFormat="1" ht="55.5" customHeight="1">
      <c r="A12" s="354" t="s">
        <v>7</v>
      </c>
      <c r="B12" s="355"/>
      <c r="C12" s="355"/>
      <c r="D12" s="355"/>
      <c r="E12" s="355"/>
      <c r="F12" s="356"/>
      <c r="G12" s="360" t="s">
        <v>179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2"/>
      <c r="Z12" s="357" t="s">
        <v>1</v>
      </c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9"/>
      <c r="AL12" s="351" t="s">
        <v>1</v>
      </c>
      <c r="AM12" s="352"/>
      <c r="AN12" s="352"/>
      <c r="AO12" s="352"/>
      <c r="AP12" s="352"/>
      <c r="AQ12" s="352"/>
      <c r="AR12" s="352"/>
      <c r="AS12" s="352"/>
      <c r="AT12" s="353"/>
      <c r="AU12" s="351" t="s">
        <v>1</v>
      </c>
      <c r="AV12" s="352"/>
      <c r="AW12" s="352"/>
      <c r="AX12" s="352"/>
      <c r="AY12" s="352"/>
      <c r="AZ12" s="352"/>
      <c r="BA12" s="352"/>
      <c r="BB12" s="352"/>
      <c r="BC12" s="353"/>
      <c r="BD12" s="351" t="s">
        <v>1</v>
      </c>
      <c r="BE12" s="352"/>
      <c r="BF12" s="352"/>
      <c r="BG12" s="352"/>
      <c r="BH12" s="352"/>
      <c r="BI12" s="352"/>
      <c r="BJ12" s="352"/>
      <c r="BK12" s="352"/>
      <c r="BL12" s="353"/>
      <c r="BM12" s="351" t="s">
        <v>1</v>
      </c>
      <c r="BN12" s="352"/>
      <c r="BO12" s="352"/>
      <c r="BP12" s="352"/>
      <c r="BQ12" s="352"/>
      <c r="BR12" s="352"/>
      <c r="BS12" s="352"/>
      <c r="BT12" s="352"/>
      <c r="BU12" s="353"/>
      <c r="BV12" s="351" t="s">
        <v>1</v>
      </c>
      <c r="BW12" s="352"/>
      <c r="BX12" s="352"/>
      <c r="BY12" s="352"/>
      <c r="BZ12" s="352"/>
      <c r="CA12" s="352"/>
      <c r="CB12" s="352"/>
      <c r="CC12" s="352"/>
      <c r="CD12" s="352"/>
      <c r="CE12" s="352"/>
      <c r="CF12" s="353"/>
      <c r="CG12" s="351">
        <f>CG13+CG14+CG16</f>
        <v>89061964.8</v>
      </c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3"/>
      <c r="CS12" s="351">
        <f>CG12</f>
        <v>89061964.8</v>
      </c>
      <c r="CT12" s="352"/>
      <c r="CU12" s="352"/>
      <c r="CV12" s="352"/>
      <c r="CW12" s="352"/>
      <c r="CX12" s="352"/>
      <c r="CY12" s="352"/>
      <c r="CZ12" s="352"/>
      <c r="DA12" s="352"/>
      <c r="DB12" s="352"/>
      <c r="DC12" s="353"/>
      <c r="DD12" s="351"/>
      <c r="DE12" s="352"/>
      <c r="DF12" s="352"/>
      <c r="DG12" s="352"/>
      <c r="DH12" s="352"/>
      <c r="DI12" s="352"/>
      <c r="DJ12" s="352"/>
      <c r="DK12" s="352"/>
      <c r="DL12" s="352"/>
      <c r="DM12" s="352"/>
      <c r="DN12" s="353"/>
      <c r="DO12" s="351"/>
      <c r="DP12" s="352"/>
      <c r="DQ12" s="352"/>
      <c r="DR12" s="352"/>
      <c r="DS12" s="352"/>
      <c r="DT12" s="352"/>
      <c r="DU12" s="352"/>
      <c r="DV12" s="353"/>
      <c r="DW12" s="351"/>
      <c r="DX12" s="352"/>
      <c r="DY12" s="352"/>
      <c r="DZ12" s="352"/>
      <c r="EA12" s="352"/>
      <c r="EB12" s="352"/>
      <c r="EC12" s="353"/>
    </row>
    <row r="13" spans="1:134" s="19" customFormat="1" ht="27.75" customHeight="1">
      <c r="A13" s="354" t="s">
        <v>23</v>
      </c>
      <c r="B13" s="355"/>
      <c r="C13" s="355"/>
      <c r="D13" s="355"/>
      <c r="E13" s="355"/>
      <c r="F13" s="356"/>
      <c r="G13" s="360" t="s">
        <v>15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2"/>
      <c r="Z13" s="357">
        <v>80</v>
      </c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9"/>
      <c r="AL13" s="351">
        <f>AU13+BD13+BM13</f>
        <v>63892</v>
      </c>
      <c r="AM13" s="352"/>
      <c r="AN13" s="352"/>
      <c r="AO13" s="352"/>
      <c r="AP13" s="352"/>
      <c r="AQ13" s="352"/>
      <c r="AR13" s="352"/>
      <c r="AS13" s="352"/>
      <c r="AT13" s="353"/>
      <c r="AU13" s="351">
        <v>24320.74</v>
      </c>
      <c r="AV13" s="352"/>
      <c r="AW13" s="352"/>
      <c r="AX13" s="352"/>
      <c r="AY13" s="352"/>
      <c r="AZ13" s="352"/>
      <c r="BA13" s="352"/>
      <c r="BB13" s="352"/>
      <c r="BC13" s="353"/>
      <c r="BD13" s="351">
        <v>6128.68</v>
      </c>
      <c r="BE13" s="352"/>
      <c r="BF13" s="352"/>
      <c r="BG13" s="352"/>
      <c r="BH13" s="352"/>
      <c r="BI13" s="352"/>
      <c r="BJ13" s="352"/>
      <c r="BK13" s="352"/>
      <c r="BL13" s="353"/>
      <c r="BM13" s="351">
        <v>33442.58</v>
      </c>
      <c r="BN13" s="352"/>
      <c r="BO13" s="352"/>
      <c r="BP13" s="352"/>
      <c r="BQ13" s="352"/>
      <c r="BR13" s="352"/>
      <c r="BS13" s="352"/>
      <c r="BT13" s="352"/>
      <c r="BU13" s="353"/>
      <c r="BV13" s="351"/>
      <c r="BW13" s="352"/>
      <c r="BX13" s="352"/>
      <c r="BY13" s="352"/>
      <c r="BZ13" s="352"/>
      <c r="CA13" s="352"/>
      <c r="CB13" s="352"/>
      <c r="CC13" s="352"/>
      <c r="CD13" s="352"/>
      <c r="CE13" s="352"/>
      <c r="CF13" s="353"/>
      <c r="CG13" s="351">
        <f>(Z13*(AL13+BV13)*12)</f>
        <v>61336320</v>
      </c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3"/>
      <c r="CS13" s="351">
        <f>CG13</f>
        <v>61336320</v>
      </c>
      <c r="CT13" s="352"/>
      <c r="CU13" s="352"/>
      <c r="CV13" s="352"/>
      <c r="CW13" s="352"/>
      <c r="CX13" s="352"/>
      <c r="CY13" s="352"/>
      <c r="CZ13" s="352"/>
      <c r="DA13" s="352"/>
      <c r="DB13" s="352"/>
      <c r="DC13" s="353"/>
      <c r="DD13" s="351"/>
      <c r="DE13" s="352"/>
      <c r="DF13" s="352"/>
      <c r="DG13" s="352"/>
      <c r="DH13" s="352"/>
      <c r="DI13" s="352"/>
      <c r="DJ13" s="352"/>
      <c r="DK13" s="352"/>
      <c r="DL13" s="352"/>
      <c r="DM13" s="352"/>
      <c r="DN13" s="353"/>
      <c r="DO13" s="351"/>
      <c r="DP13" s="352"/>
      <c r="DQ13" s="352"/>
      <c r="DR13" s="352"/>
      <c r="DS13" s="352"/>
      <c r="DT13" s="352"/>
      <c r="DU13" s="352"/>
      <c r="DV13" s="353"/>
      <c r="DW13" s="351"/>
      <c r="DX13" s="352"/>
      <c r="DY13" s="352"/>
      <c r="DZ13" s="352"/>
      <c r="EA13" s="352"/>
      <c r="EB13" s="352"/>
      <c r="EC13" s="353"/>
      <c r="ED13" s="19">
        <v>23350474.36</v>
      </c>
    </row>
    <row r="14" spans="1:134" s="19" customFormat="1" ht="52.5" customHeight="1">
      <c r="A14" s="354" t="s">
        <v>24</v>
      </c>
      <c r="B14" s="355"/>
      <c r="C14" s="355"/>
      <c r="D14" s="355"/>
      <c r="E14" s="355"/>
      <c r="F14" s="356"/>
      <c r="G14" s="360" t="s">
        <v>184</v>
      </c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5"/>
      <c r="Z14" s="357">
        <v>48</v>
      </c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9"/>
      <c r="AL14" s="351">
        <f>AU14+BD14+BM14</f>
        <v>40540.8</v>
      </c>
      <c r="AM14" s="352"/>
      <c r="AN14" s="352"/>
      <c r="AO14" s="352"/>
      <c r="AP14" s="352"/>
      <c r="AQ14" s="352"/>
      <c r="AR14" s="352"/>
      <c r="AS14" s="352"/>
      <c r="AT14" s="353"/>
      <c r="AU14" s="351">
        <v>26949.36</v>
      </c>
      <c r="AV14" s="352"/>
      <c r="AW14" s="352"/>
      <c r="AX14" s="352"/>
      <c r="AY14" s="352"/>
      <c r="AZ14" s="352"/>
      <c r="BA14" s="352"/>
      <c r="BB14" s="352"/>
      <c r="BC14" s="353"/>
      <c r="BD14" s="351">
        <v>6714.55</v>
      </c>
      <c r="BE14" s="352"/>
      <c r="BF14" s="352"/>
      <c r="BG14" s="352"/>
      <c r="BH14" s="352"/>
      <c r="BI14" s="352"/>
      <c r="BJ14" s="352"/>
      <c r="BK14" s="352"/>
      <c r="BL14" s="353"/>
      <c r="BM14" s="351">
        <v>6876.89</v>
      </c>
      <c r="BN14" s="352"/>
      <c r="BO14" s="352"/>
      <c r="BP14" s="352"/>
      <c r="BQ14" s="352"/>
      <c r="BR14" s="352"/>
      <c r="BS14" s="352"/>
      <c r="BT14" s="352"/>
      <c r="BU14" s="353"/>
      <c r="BV14" s="351"/>
      <c r="BW14" s="352"/>
      <c r="BX14" s="352"/>
      <c r="BY14" s="352"/>
      <c r="BZ14" s="352"/>
      <c r="CA14" s="352"/>
      <c r="CB14" s="352"/>
      <c r="CC14" s="352"/>
      <c r="CD14" s="352"/>
      <c r="CE14" s="352"/>
      <c r="CF14" s="353"/>
      <c r="CG14" s="351">
        <f>(Z14*(AL14+BV14)*12)</f>
        <v>23351500.8</v>
      </c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3"/>
      <c r="CS14" s="351">
        <f>CG14</f>
        <v>23351500.8</v>
      </c>
      <c r="CT14" s="352"/>
      <c r="CU14" s="352"/>
      <c r="CV14" s="352"/>
      <c r="CW14" s="352"/>
      <c r="CX14" s="352"/>
      <c r="CY14" s="352"/>
      <c r="CZ14" s="352"/>
      <c r="DA14" s="352"/>
      <c r="DB14" s="352"/>
      <c r="DC14" s="353"/>
      <c r="DD14" s="351"/>
      <c r="DE14" s="352"/>
      <c r="DF14" s="352"/>
      <c r="DG14" s="352"/>
      <c r="DH14" s="352"/>
      <c r="DI14" s="352"/>
      <c r="DJ14" s="352"/>
      <c r="DK14" s="352"/>
      <c r="DL14" s="352"/>
      <c r="DM14" s="352"/>
      <c r="DN14" s="353"/>
      <c r="DO14" s="351"/>
      <c r="DP14" s="352"/>
      <c r="DQ14" s="352"/>
      <c r="DR14" s="352"/>
      <c r="DS14" s="352"/>
      <c r="DT14" s="352"/>
      <c r="DU14" s="352"/>
      <c r="DV14" s="353"/>
      <c r="DW14" s="351"/>
      <c r="DX14" s="352"/>
      <c r="DY14" s="352"/>
      <c r="DZ14" s="352"/>
      <c r="EA14" s="352"/>
      <c r="EB14" s="352"/>
      <c r="EC14" s="353"/>
      <c r="ED14" s="68">
        <f>ED13-CG14</f>
        <v>-1026.440000001341</v>
      </c>
    </row>
    <row r="15" spans="1:133" s="19" customFormat="1" ht="51.75" customHeight="1" hidden="1">
      <c r="A15" s="354" t="s">
        <v>25</v>
      </c>
      <c r="B15" s="355"/>
      <c r="C15" s="355"/>
      <c r="D15" s="355"/>
      <c r="E15" s="355"/>
      <c r="F15" s="356"/>
      <c r="G15" s="360" t="s">
        <v>185</v>
      </c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5"/>
      <c r="Z15" s="357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9"/>
      <c r="AL15" s="351"/>
      <c r="AM15" s="352"/>
      <c r="AN15" s="352"/>
      <c r="AO15" s="352"/>
      <c r="AP15" s="352"/>
      <c r="AQ15" s="352"/>
      <c r="AR15" s="352"/>
      <c r="AS15" s="352"/>
      <c r="AT15" s="353"/>
      <c r="AU15" s="351"/>
      <c r="AV15" s="352"/>
      <c r="AW15" s="352"/>
      <c r="AX15" s="352"/>
      <c r="AY15" s="352"/>
      <c r="AZ15" s="352"/>
      <c r="BA15" s="352"/>
      <c r="BB15" s="352"/>
      <c r="BC15" s="353"/>
      <c r="BD15" s="351"/>
      <c r="BE15" s="352"/>
      <c r="BF15" s="352"/>
      <c r="BG15" s="352"/>
      <c r="BH15" s="352"/>
      <c r="BI15" s="352"/>
      <c r="BJ15" s="352"/>
      <c r="BK15" s="352"/>
      <c r="BL15" s="353"/>
      <c r="BM15" s="351"/>
      <c r="BN15" s="352"/>
      <c r="BO15" s="352"/>
      <c r="BP15" s="352"/>
      <c r="BQ15" s="352"/>
      <c r="BR15" s="352"/>
      <c r="BS15" s="352"/>
      <c r="BT15" s="352"/>
      <c r="BU15" s="353"/>
      <c r="BV15" s="351"/>
      <c r="BW15" s="352"/>
      <c r="BX15" s="352"/>
      <c r="BY15" s="352"/>
      <c r="BZ15" s="352"/>
      <c r="CA15" s="352"/>
      <c r="CB15" s="352"/>
      <c r="CC15" s="352"/>
      <c r="CD15" s="352"/>
      <c r="CE15" s="352"/>
      <c r="CF15" s="353"/>
      <c r="CG15" s="351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3"/>
      <c r="CS15" s="351"/>
      <c r="CT15" s="352"/>
      <c r="CU15" s="352"/>
      <c r="CV15" s="352"/>
      <c r="CW15" s="352"/>
      <c r="CX15" s="352"/>
      <c r="CY15" s="352"/>
      <c r="CZ15" s="352"/>
      <c r="DA15" s="352"/>
      <c r="DB15" s="352"/>
      <c r="DC15" s="353"/>
      <c r="DD15" s="351"/>
      <c r="DE15" s="352"/>
      <c r="DF15" s="352"/>
      <c r="DG15" s="352"/>
      <c r="DH15" s="352"/>
      <c r="DI15" s="352"/>
      <c r="DJ15" s="352"/>
      <c r="DK15" s="352"/>
      <c r="DL15" s="352"/>
      <c r="DM15" s="352"/>
      <c r="DN15" s="353"/>
      <c r="DO15" s="351"/>
      <c r="DP15" s="352"/>
      <c r="DQ15" s="352"/>
      <c r="DR15" s="352"/>
      <c r="DS15" s="352"/>
      <c r="DT15" s="352"/>
      <c r="DU15" s="352"/>
      <c r="DV15" s="353"/>
      <c r="DW15" s="351"/>
      <c r="DX15" s="352"/>
      <c r="DY15" s="352"/>
      <c r="DZ15" s="352"/>
      <c r="EA15" s="352"/>
      <c r="EB15" s="352"/>
      <c r="EC15" s="353"/>
    </row>
    <row r="16" spans="1:133" s="19" customFormat="1" ht="27" customHeight="1">
      <c r="A16" s="354" t="s">
        <v>25</v>
      </c>
      <c r="B16" s="355"/>
      <c r="C16" s="355"/>
      <c r="D16" s="355"/>
      <c r="E16" s="355"/>
      <c r="F16" s="356"/>
      <c r="G16" s="360" t="s">
        <v>186</v>
      </c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5"/>
      <c r="Z16" s="357">
        <v>12</v>
      </c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9"/>
      <c r="AL16" s="351">
        <f>AU16+BD16+BM16</f>
        <v>30376</v>
      </c>
      <c r="AM16" s="352"/>
      <c r="AN16" s="352"/>
      <c r="AO16" s="352"/>
      <c r="AP16" s="352"/>
      <c r="AQ16" s="352"/>
      <c r="AR16" s="352"/>
      <c r="AS16" s="352"/>
      <c r="AT16" s="353"/>
      <c r="AU16" s="351">
        <v>20503.96</v>
      </c>
      <c r="AV16" s="352"/>
      <c r="AW16" s="352"/>
      <c r="AX16" s="352"/>
      <c r="AY16" s="352"/>
      <c r="AZ16" s="352"/>
      <c r="BA16" s="352"/>
      <c r="BB16" s="352"/>
      <c r="BC16" s="353"/>
      <c r="BD16" s="351">
        <v>744.87</v>
      </c>
      <c r="BE16" s="352"/>
      <c r="BF16" s="352"/>
      <c r="BG16" s="352"/>
      <c r="BH16" s="352"/>
      <c r="BI16" s="352"/>
      <c r="BJ16" s="352"/>
      <c r="BK16" s="352"/>
      <c r="BL16" s="353"/>
      <c r="BM16" s="351">
        <v>9127.17</v>
      </c>
      <c r="BN16" s="352"/>
      <c r="BO16" s="352"/>
      <c r="BP16" s="352"/>
      <c r="BQ16" s="352"/>
      <c r="BR16" s="352"/>
      <c r="BS16" s="352"/>
      <c r="BT16" s="352"/>
      <c r="BU16" s="353"/>
      <c r="BV16" s="351"/>
      <c r="BW16" s="352"/>
      <c r="BX16" s="352"/>
      <c r="BY16" s="352"/>
      <c r="BZ16" s="352"/>
      <c r="CA16" s="352"/>
      <c r="CB16" s="352"/>
      <c r="CC16" s="352"/>
      <c r="CD16" s="352"/>
      <c r="CE16" s="352"/>
      <c r="CF16" s="353"/>
      <c r="CG16" s="351">
        <f>(Z16*(AL16+BV16)*12)</f>
        <v>4374144</v>
      </c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3"/>
      <c r="CS16" s="351">
        <f>CG16</f>
        <v>4374144</v>
      </c>
      <c r="CT16" s="352"/>
      <c r="CU16" s="352"/>
      <c r="CV16" s="352"/>
      <c r="CW16" s="352"/>
      <c r="CX16" s="352"/>
      <c r="CY16" s="352"/>
      <c r="CZ16" s="352"/>
      <c r="DA16" s="352"/>
      <c r="DB16" s="352"/>
      <c r="DC16" s="353"/>
      <c r="DD16" s="351"/>
      <c r="DE16" s="352"/>
      <c r="DF16" s="352"/>
      <c r="DG16" s="352"/>
      <c r="DH16" s="352"/>
      <c r="DI16" s="352"/>
      <c r="DJ16" s="352"/>
      <c r="DK16" s="352"/>
      <c r="DL16" s="352"/>
      <c r="DM16" s="352"/>
      <c r="DN16" s="353"/>
      <c r="DO16" s="351"/>
      <c r="DP16" s="352"/>
      <c r="DQ16" s="352"/>
      <c r="DR16" s="352"/>
      <c r="DS16" s="352"/>
      <c r="DT16" s="352"/>
      <c r="DU16" s="352"/>
      <c r="DV16" s="353"/>
      <c r="DW16" s="351"/>
      <c r="DX16" s="352"/>
      <c r="DY16" s="352"/>
      <c r="DZ16" s="352"/>
      <c r="EA16" s="352"/>
      <c r="EB16" s="352"/>
      <c r="EC16" s="353"/>
    </row>
    <row r="17" spans="1:134" s="19" customFormat="1" ht="86.25" customHeight="1">
      <c r="A17" s="354" t="s">
        <v>8</v>
      </c>
      <c r="B17" s="355"/>
      <c r="C17" s="355"/>
      <c r="D17" s="355"/>
      <c r="E17" s="355"/>
      <c r="F17" s="356"/>
      <c r="G17" s="360" t="s">
        <v>181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2"/>
      <c r="Z17" s="357">
        <v>50</v>
      </c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9"/>
      <c r="AL17" s="351">
        <v>1166.67</v>
      </c>
      <c r="AM17" s="352"/>
      <c r="AN17" s="352"/>
      <c r="AO17" s="352"/>
      <c r="AP17" s="352"/>
      <c r="AQ17" s="352"/>
      <c r="AR17" s="352"/>
      <c r="AS17" s="352"/>
      <c r="AT17" s="353"/>
      <c r="AU17" s="351" t="s">
        <v>1</v>
      </c>
      <c r="AV17" s="352"/>
      <c r="AW17" s="352"/>
      <c r="AX17" s="352"/>
      <c r="AY17" s="352"/>
      <c r="AZ17" s="352"/>
      <c r="BA17" s="352"/>
      <c r="BB17" s="352"/>
      <c r="BC17" s="353"/>
      <c r="BD17" s="351" t="s">
        <v>1</v>
      </c>
      <c r="BE17" s="352"/>
      <c r="BF17" s="352"/>
      <c r="BG17" s="352"/>
      <c r="BH17" s="352"/>
      <c r="BI17" s="352"/>
      <c r="BJ17" s="352"/>
      <c r="BK17" s="352"/>
      <c r="BL17" s="353"/>
      <c r="BM17" s="351" t="s">
        <v>1</v>
      </c>
      <c r="BN17" s="352"/>
      <c r="BO17" s="352"/>
      <c r="BP17" s="352"/>
      <c r="BQ17" s="352"/>
      <c r="BR17" s="352"/>
      <c r="BS17" s="352"/>
      <c r="BT17" s="352"/>
      <c r="BU17" s="353"/>
      <c r="BV17" s="351" t="s">
        <v>1</v>
      </c>
      <c r="BW17" s="352"/>
      <c r="BX17" s="352"/>
      <c r="BY17" s="352"/>
      <c r="BZ17" s="352"/>
      <c r="CA17" s="352"/>
      <c r="CB17" s="352"/>
      <c r="CC17" s="352"/>
      <c r="CD17" s="352"/>
      <c r="CE17" s="352"/>
      <c r="CF17" s="353"/>
      <c r="CG17" s="351">
        <f>Z17*AL17*12</f>
        <v>700002</v>
      </c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3"/>
      <c r="CS17" s="351">
        <f>CG17</f>
        <v>700002</v>
      </c>
      <c r="CT17" s="352"/>
      <c r="CU17" s="352"/>
      <c r="CV17" s="352"/>
      <c r="CW17" s="352"/>
      <c r="CX17" s="352"/>
      <c r="CY17" s="352"/>
      <c r="CZ17" s="352"/>
      <c r="DA17" s="352"/>
      <c r="DB17" s="352"/>
      <c r="DC17" s="353"/>
      <c r="DD17" s="351"/>
      <c r="DE17" s="352"/>
      <c r="DF17" s="352"/>
      <c r="DG17" s="352"/>
      <c r="DH17" s="352"/>
      <c r="DI17" s="352"/>
      <c r="DJ17" s="352"/>
      <c r="DK17" s="352"/>
      <c r="DL17" s="352"/>
      <c r="DM17" s="352"/>
      <c r="DN17" s="353"/>
      <c r="DO17" s="351"/>
      <c r="DP17" s="352"/>
      <c r="DQ17" s="352"/>
      <c r="DR17" s="352"/>
      <c r="DS17" s="352"/>
      <c r="DT17" s="352"/>
      <c r="DU17" s="352"/>
      <c r="DV17" s="353"/>
      <c r="DW17" s="351"/>
      <c r="DX17" s="352"/>
      <c r="DY17" s="352"/>
      <c r="DZ17" s="352"/>
      <c r="EA17" s="352"/>
      <c r="EB17" s="352"/>
      <c r="EC17" s="353"/>
      <c r="ED17" s="19">
        <v>700000</v>
      </c>
    </row>
    <row r="18" spans="1:133" s="19" customFormat="1" ht="16.5" customHeight="1">
      <c r="A18" s="363" t="s">
        <v>18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2"/>
      <c r="AL18" s="351"/>
      <c r="AM18" s="352"/>
      <c r="AN18" s="352"/>
      <c r="AO18" s="352"/>
      <c r="AP18" s="352"/>
      <c r="AQ18" s="352"/>
      <c r="AR18" s="352"/>
      <c r="AS18" s="352"/>
      <c r="AT18" s="353"/>
      <c r="AU18" s="351" t="s">
        <v>1</v>
      </c>
      <c r="AV18" s="352"/>
      <c r="AW18" s="352"/>
      <c r="AX18" s="352"/>
      <c r="AY18" s="352"/>
      <c r="AZ18" s="352"/>
      <c r="BA18" s="352"/>
      <c r="BB18" s="352"/>
      <c r="BC18" s="353"/>
      <c r="BD18" s="351" t="s">
        <v>1</v>
      </c>
      <c r="BE18" s="352"/>
      <c r="BF18" s="352"/>
      <c r="BG18" s="352"/>
      <c r="BH18" s="352"/>
      <c r="BI18" s="352"/>
      <c r="BJ18" s="352"/>
      <c r="BK18" s="352"/>
      <c r="BL18" s="353"/>
      <c r="BM18" s="351" t="s">
        <v>1</v>
      </c>
      <c r="BN18" s="352"/>
      <c r="BO18" s="352"/>
      <c r="BP18" s="352"/>
      <c r="BQ18" s="352"/>
      <c r="BR18" s="352"/>
      <c r="BS18" s="352"/>
      <c r="BT18" s="352"/>
      <c r="BU18" s="353"/>
      <c r="BV18" s="351"/>
      <c r="BW18" s="352"/>
      <c r="BX18" s="352"/>
      <c r="BY18" s="352"/>
      <c r="BZ18" s="352"/>
      <c r="CA18" s="352"/>
      <c r="CB18" s="352"/>
      <c r="CC18" s="352"/>
      <c r="CD18" s="352"/>
      <c r="CE18" s="352"/>
      <c r="CF18" s="353"/>
      <c r="CG18" s="351">
        <f>CG12+CG17</f>
        <v>89761966.8</v>
      </c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3"/>
      <c r="CS18" s="351">
        <f>CS17+CS12</f>
        <v>89761966.8</v>
      </c>
      <c r="CT18" s="352"/>
      <c r="CU18" s="352"/>
      <c r="CV18" s="352"/>
      <c r="CW18" s="352"/>
      <c r="CX18" s="352"/>
      <c r="CY18" s="352"/>
      <c r="CZ18" s="352"/>
      <c r="DA18" s="352"/>
      <c r="DB18" s="352"/>
      <c r="DC18" s="353"/>
      <c r="DD18" s="351"/>
      <c r="DE18" s="352"/>
      <c r="DF18" s="352"/>
      <c r="DG18" s="352"/>
      <c r="DH18" s="352"/>
      <c r="DI18" s="352"/>
      <c r="DJ18" s="352"/>
      <c r="DK18" s="352"/>
      <c r="DL18" s="352"/>
      <c r="DM18" s="352"/>
      <c r="DN18" s="353"/>
      <c r="DO18" s="351"/>
      <c r="DP18" s="352"/>
      <c r="DQ18" s="352"/>
      <c r="DR18" s="352"/>
      <c r="DS18" s="352"/>
      <c r="DT18" s="352"/>
      <c r="DU18" s="352"/>
      <c r="DV18" s="353"/>
      <c r="DW18" s="351"/>
      <c r="DX18" s="352"/>
      <c r="DY18" s="352"/>
      <c r="DZ18" s="352"/>
      <c r="EA18" s="352"/>
      <c r="EB18" s="352"/>
      <c r="EC18" s="353"/>
    </row>
    <row r="19" spans="1:133" ht="15" hidden="1">
      <c r="A19" s="338" t="s">
        <v>152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</row>
  </sheetData>
  <sheetProtection/>
  <mergeCells count="123"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Z14:AK14"/>
    <mergeCell ref="AL14:AT14"/>
    <mergeCell ref="AU14:BC14"/>
    <mergeCell ref="A16:F16"/>
    <mergeCell ref="Z16:AK16"/>
    <mergeCell ref="AL16:AT16"/>
    <mergeCell ref="AU16:BC16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4">
      <selection activeCell="E25" sqref="E25:E26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74" t="s">
        <v>195</v>
      </c>
      <c r="B1" s="374"/>
      <c r="C1" s="374"/>
      <c r="D1" s="374"/>
      <c r="E1" s="374"/>
      <c r="F1" s="374"/>
      <c r="G1" s="374"/>
      <c r="H1" s="374"/>
      <c r="I1" s="374"/>
    </row>
    <row r="2" s="4" customFormat="1" ht="15"/>
    <row r="3" spans="1:9" s="7" customFormat="1" ht="12.75">
      <c r="A3" s="371" t="s">
        <v>3</v>
      </c>
      <c r="B3" s="371"/>
      <c r="C3" s="371" t="s">
        <v>31</v>
      </c>
      <c r="D3" s="371" t="s">
        <v>32</v>
      </c>
      <c r="E3" s="371" t="s">
        <v>33</v>
      </c>
      <c r="F3" s="372" t="s">
        <v>0</v>
      </c>
      <c r="G3" s="373"/>
      <c r="H3" s="373"/>
      <c r="I3" s="373"/>
    </row>
    <row r="4" spans="1:9" s="7" customFormat="1" ht="11.25">
      <c r="A4" s="371"/>
      <c r="B4" s="371"/>
      <c r="C4" s="371"/>
      <c r="D4" s="371"/>
      <c r="E4" s="371"/>
      <c r="F4" s="372" t="s">
        <v>118</v>
      </c>
      <c r="G4" s="372" t="s">
        <v>122</v>
      </c>
      <c r="H4" s="372" t="s">
        <v>19</v>
      </c>
      <c r="I4" s="372"/>
    </row>
    <row r="5" spans="1:9" s="7" customFormat="1" ht="34.5" customHeight="1">
      <c r="A5" s="371"/>
      <c r="B5" s="371"/>
      <c r="C5" s="371"/>
      <c r="D5" s="371"/>
      <c r="E5" s="371"/>
      <c r="F5" s="373"/>
      <c r="G5" s="373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188</v>
      </c>
      <c r="C7" s="26" t="s">
        <v>1</v>
      </c>
      <c r="D7" s="26" t="s">
        <v>1</v>
      </c>
      <c r="E7" s="27">
        <f>E8</f>
        <v>19596802.516000003</v>
      </c>
      <c r="F7" s="27">
        <f>E7</f>
        <v>19596802.516000003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89061964.8</v>
      </c>
      <c r="E8" s="31">
        <f>D8*22%+3170.26</f>
        <v>19596802.516000003</v>
      </c>
      <c r="F8" s="31">
        <f>F22-F20-F15-F12</f>
        <v>19596802.516000003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191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196</v>
      </c>
      <c r="C11" s="26" t="s">
        <v>1</v>
      </c>
      <c r="D11" s="26" t="s">
        <v>1</v>
      </c>
      <c r="E11" s="27">
        <f>E12+E15</f>
        <v>2832170.4806399997</v>
      </c>
      <c r="F11" s="27">
        <f>F12+F15</f>
        <v>2832170.4806399997</v>
      </c>
      <c r="G11" s="27"/>
      <c r="H11" s="27"/>
      <c r="I11" s="27"/>
    </row>
    <row r="12" spans="1:9" s="5" customFormat="1" ht="89.25">
      <c r="A12" s="28" t="s">
        <v>26</v>
      </c>
      <c r="B12" s="29" t="s">
        <v>189</v>
      </c>
      <c r="C12" s="30">
        <v>2.9</v>
      </c>
      <c r="D12" s="31">
        <f>D8</f>
        <v>89061964.8</v>
      </c>
      <c r="E12" s="31">
        <f>D12*2.9%</f>
        <v>2582796.9792</v>
      </c>
      <c r="F12" s="31">
        <f>E12</f>
        <v>2582796.9792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190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192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197</v>
      </c>
      <c r="C15" s="31">
        <v>0.28</v>
      </c>
      <c r="D15" s="31">
        <f>D12</f>
        <v>89061964.8</v>
      </c>
      <c r="E15" s="31">
        <f>D15*0.28%</f>
        <v>249373.50144000002</v>
      </c>
      <c r="F15" s="31">
        <f>E15</f>
        <v>249373.50144000002</v>
      </c>
      <c r="G15" s="31"/>
      <c r="H15" s="31"/>
      <c r="I15" s="31"/>
    </row>
    <row r="16" spans="1:9" s="5" customFormat="1" ht="51" hidden="1">
      <c r="A16" s="28" t="s">
        <v>9</v>
      </c>
      <c r="B16" s="29" t="s">
        <v>162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165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163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164</v>
      </c>
      <c r="C19" s="26">
        <v>4.1</v>
      </c>
      <c r="D19" s="26" t="s">
        <v>1</v>
      </c>
      <c r="E19" s="27">
        <f>E20</f>
        <v>4542160.2047999995</v>
      </c>
      <c r="F19" s="27">
        <f>F20</f>
        <v>4542160.2047999995</v>
      </c>
      <c r="G19" s="27"/>
      <c r="H19" s="27"/>
      <c r="I19" s="27"/>
    </row>
    <row r="20" spans="1:9" s="5" customFormat="1" ht="38.25">
      <c r="A20" s="28" t="s">
        <v>12</v>
      </c>
      <c r="B20" s="29" t="s">
        <v>193</v>
      </c>
      <c r="C20" s="30">
        <v>5.1</v>
      </c>
      <c r="D20" s="31">
        <f>D15</f>
        <v>89061964.8</v>
      </c>
      <c r="E20" s="31">
        <f>D20*5.1%</f>
        <v>4542160.2047999995</v>
      </c>
      <c r="F20" s="31">
        <f>E20</f>
        <v>4542160.2047999995</v>
      </c>
      <c r="G20" s="31"/>
      <c r="H20" s="31"/>
      <c r="I20" s="31"/>
    </row>
    <row r="21" spans="1:9" s="5" customFormat="1" ht="63.75" hidden="1">
      <c r="A21" s="28" t="s">
        <v>123</v>
      </c>
      <c r="B21" s="29" t="s">
        <v>194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69" t="s">
        <v>18</v>
      </c>
      <c r="B22" s="370"/>
      <c r="C22" s="370"/>
      <c r="D22" s="370"/>
      <c r="E22" s="31">
        <f>E7+E11+E19</f>
        <v>26971133.201440003</v>
      </c>
      <c r="F22" s="31">
        <f>F7+F11+F19</f>
        <v>26971133.201440003</v>
      </c>
      <c r="G22" s="31"/>
      <c r="H22" s="32"/>
      <c r="I22" s="32"/>
    </row>
    <row r="23" spans="1:9" ht="34.5" customHeight="1" hidden="1">
      <c r="A23" s="367" t="s">
        <v>161</v>
      </c>
      <c r="B23" s="368"/>
      <c r="C23" s="368"/>
      <c r="D23" s="368"/>
      <c r="E23" s="368"/>
      <c r="F23" s="368"/>
      <c r="G23" s="368"/>
      <c r="H23" s="368"/>
      <c r="I23" s="368"/>
    </row>
    <row r="24" spans="1:9" s="2" customFormat="1" ht="59.25" customHeight="1" hidden="1">
      <c r="A24" s="366" t="s">
        <v>178</v>
      </c>
      <c r="B24" s="366"/>
      <c r="C24" s="366"/>
      <c r="D24" s="366"/>
      <c r="E24" s="366"/>
      <c r="F24" s="366"/>
      <c r="G24" s="366"/>
      <c r="H24" s="366"/>
      <c r="I24" s="366"/>
    </row>
    <row r="26" spans="3:5" ht="15">
      <c r="C26" s="104"/>
      <c r="E26" s="104"/>
    </row>
    <row r="28" ht="15">
      <c r="E28" s="104"/>
    </row>
  </sheetData>
  <sheetProtection/>
  <mergeCells count="13"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50">
      <selection activeCell="DV59" sqref="DV59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411" t="s">
        <v>3</v>
      </c>
      <c r="B5" s="412"/>
      <c r="C5" s="412"/>
      <c r="D5" s="412"/>
      <c r="E5" s="412"/>
      <c r="F5" s="413"/>
      <c r="G5" s="411" t="s">
        <v>22</v>
      </c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3"/>
      <c r="AC5" s="411" t="s">
        <v>38</v>
      </c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3"/>
      <c r="AQ5" s="411" t="s">
        <v>39</v>
      </c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1" t="s">
        <v>40</v>
      </c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3"/>
      <c r="BS5" s="406" t="s">
        <v>0</v>
      </c>
      <c r="BT5" s="436"/>
      <c r="BU5" s="436"/>
      <c r="BV5" s="436"/>
      <c r="BW5" s="436"/>
      <c r="BX5" s="436"/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36"/>
      <c r="CQ5" s="436"/>
      <c r="CR5" s="436"/>
      <c r="CS5" s="436"/>
      <c r="CT5" s="436"/>
      <c r="CU5" s="436"/>
      <c r="CV5" s="436"/>
      <c r="CW5" s="436"/>
      <c r="CX5" s="436"/>
      <c r="CY5" s="436"/>
      <c r="CZ5" s="436"/>
      <c r="DA5" s="436"/>
      <c r="DB5" s="436"/>
      <c r="DC5" s="436"/>
      <c r="DD5" s="436"/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7"/>
    </row>
    <row r="6" spans="1:125" s="3" customFormat="1" ht="72" customHeight="1">
      <c r="A6" s="414"/>
      <c r="B6" s="415"/>
      <c r="C6" s="415"/>
      <c r="D6" s="415"/>
      <c r="E6" s="415"/>
      <c r="F6" s="416"/>
      <c r="G6" s="414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6"/>
      <c r="AC6" s="414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6"/>
      <c r="AQ6" s="414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4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6"/>
      <c r="BS6" s="438" t="s">
        <v>120</v>
      </c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40"/>
      <c r="CG6" s="438" t="s">
        <v>122</v>
      </c>
      <c r="CH6" s="439"/>
      <c r="CI6" s="439"/>
      <c r="CJ6" s="439"/>
      <c r="CK6" s="439"/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40"/>
      <c r="CW6" s="501" t="s">
        <v>19</v>
      </c>
      <c r="CX6" s="501"/>
      <c r="CY6" s="501"/>
      <c r="CZ6" s="501"/>
      <c r="DA6" s="501"/>
      <c r="DB6" s="501"/>
      <c r="DC6" s="501"/>
      <c r="DD6" s="501"/>
      <c r="DE6" s="501"/>
      <c r="DF6" s="501"/>
      <c r="DG6" s="501"/>
      <c r="DH6" s="501"/>
      <c r="DI6" s="501"/>
      <c r="DJ6" s="501"/>
      <c r="DK6" s="501"/>
      <c r="DL6" s="501"/>
      <c r="DM6" s="501"/>
      <c r="DN6" s="501"/>
      <c r="DO6" s="501"/>
      <c r="DP6" s="501"/>
      <c r="DQ6" s="501"/>
      <c r="DR6" s="501"/>
      <c r="DS6" s="501"/>
      <c r="DT6" s="501"/>
      <c r="DU6" s="502"/>
    </row>
    <row r="7" spans="1:125" s="3" customFormat="1" ht="25.5" customHeight="1">
      <c r="A7" s="417"/>
      <c r="B7" s="418"/>
      <c r="C7" s="418"/>
      <c r="D7" s="418"/>
      <c r="E7" s="418"/>
      <c r="F7" s="419"/>
      <c r="G7" s="41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9"/>
      <c r="AC7" s="417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9"/>
      <c r="AQ7" s="417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7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9"/>
      <c r="BS7" s="441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3"/>
      <c r="CG7" s="441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3"/>
      <c r="CW7" s="406" t="s">
        <v>2</v>
      </c>
      <c r="CX7" s="407"/>
      <c r="CY7" s="407"/>
      <c r="CZ7" s="407"/>
      <c r="DA7" s="407"/>
      <c r="DB7" s="407"/>
      <c r="DC7" s="407"/>
      <c r="DD7" s="407"/>
      <c r="DE7" s="407"/>
      <c r="DF7" s="407"/>
      <c r="DG7" s="407"/>
      <c r="DH7" s="407"/>
      <c r="DI7" s="408"/>
      <c r="DJ7" s="406" t="s">
        <v>34</v>
      </c>
      <c r="DK7" s="407"/>
      <c r="DL7" s="407"/>
      <c r="DM7" s="407"/>
      <c r="DN7" s="407"/>
      <c r="DO7" s="407"/>
      <c r="DP7" s="407"/>
      <c r="DQ7" s="407"/>
      <c r="DR7" s="407"/>
      <c r="DS7" s="407"/>
      <c r="DT7" s="407"/>
      <c r="DU7" s="408"/>
    </row>
    <row r="8" spans="1:125" s="6" customFormat="1" ht="12.75">
      <c r="A8" s="396">
        <v>1</v>
      </c>
      <c r="B8" s="397"/>
      <c r="C8" s="397"/>
      <c r="D8" s="397"/>
      <c r="E8" s="397"/>
      <c r="F8" s="398"/>
      <c r="G8" s="396">
        <v>2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8"/>
      <c r="AC8" s="396">
        <v>3</v>
      </c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8"/>
      <c r="AQ8" s="396">
        <v>4</v>
      </c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6">
        <v>5</v>
      </c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8"/>
      <c r="BS8" s="396">
        <v>6</v>
      </c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8"/>
      <c r="CG8" s="396">
        <v>7</v>
      </c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8"/>
      <c r="CW8" s="396">
        <v>8</v>
      </c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8"/>
      <c r="DJ8" s="396">
        <v>9</v>
      </c>
      <c r="DK8" s="397"/>
      <c r="DL8" s="397"/>
      <c r="DM8" s="397"/>
      <c r="DN8" s="397"/>
      <c r="DO8" s="397"/>
      <c r="DP8" s="397"/>
      <c r="DQ8" s="397"/>
      <c r="DR8" s="397"/>
      <c r="DS8" s="397"/>
      <c r="DT8" s="397"/>
      <c r="DU8" s="398"/>
    </row>
    <row r="9" spans="1:125" s="22" customFormat="1" ht="26.25" customHeight="1">
      <c r="A9" s="480" t="s">
        <v>7</v>
      </c>
      <c r="B9" s="481"/>
      <c r="C9" s="481"/>
      <c r="D9" s="481"/>
      <c r="E9" s="481"/>
      <c r="F9" s="482"/>
      <c r="G9" s="495" t="s">
        <v>41</v>
      </c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7"/>
      <c r="AC9" s="462" t="s">
        <v>1</v>
      </c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4"/>
      <c r="AQ9" s="462" t="s">
        <v>1</v>
      </c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2">
        <f>BE10</f>
        <v>6608199.99994</v>
      </c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4"/>
      <c r="BS9" s="452">
        <f>BS10</f>
        <v>6608199.99994</v>
      </c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4"/>
      <c r="CG9" s="452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4"/>
      <c r="CW9" s="462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4"/>
      <c r="DJ9" s="462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4"/>
    </row>
    <row r="10" spans="1:126" s="5" customFormat="1" ht="26.25" customHeight="1">
      <c r="A10" s="477" t="s">
        <v>23</v>
      </c>
      <c r="B10" s="478"/>
      <c r="C10" s="478"/>
      <c r="D10" s="478"/>
      <c r="E10" s="478"/>
      <c r="F10" s="479"/>
      <c r="G10" s="498" t="s">
        <v>42</v>
      </c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500"/>
      <c r="AC10" s="444">
        <v>300372727.27</v>
      </c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6"/>
      <c r="AQ10" s="444">
        <v>2.2</v>
      </c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4">
        <f>AC10*AQ10/100</f>
        <v>6608199.99994</v>
      </c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6"/>
      <c r="BS10" s="444">
        <f>BE10</f>
        <v>6608199.99994</v>
      </c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6"/>
      <c r="CG10" s="444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6"/>
      <c r="CW10" s="447"/>
      <c r="CX10" s="448"/>
      <c r="CY10" s="448"/>
      <c r="CZ10" s="448"/>
      <c r="DA10" s="448"/>
      <c r="DB10" s="448"/>
      <c r="DC10" s="448"/>
      <c r="DD10" s="448"/>
      <c r="DE10" s="448"/>
      <c r="DF10" s="448"/>
      <c r="DG10" s="448"/>
      <c r="DH10" s="448"/>
      <c r="DI10" s="449"/>
      <c r="DJ10" s="447"/>
      <c r="DK10" s="448"/>
      <c r="DL10" s="448"/>
      <c r="DM10" s="448"/>
      <c r="DN10" s="448"/>
      <c r="DO10" s="448"/>
      <c r="DP10" s="448"/>
      <c r="DQ10" s="448"/>
      <c r="DR10" s="448"/>
      <c r="DS10" s="448"/>
      <c r="DT10" s="448"/>
      <c r="DU10" s="449"/>
      <c r="DV10" s="9">
        <f>7168400-BS19-BS20-BS21</f>
        <v>6608200.0037</v>
      </c>
    </row>
    <row r="11" spans="1:125" s="5" customFormat="1" ht="12.75" customHeight="1" hidden="1">
      <c r="A11" s="471" t="s">
        <v>45</v>
      </c>
      <c r="B11" s="472"/>
      <c r="C11" s="472"/>
      <c r="D11" s="472"/>
      <c r="E11" s="472"/>
      <c r="F11" s="473"/>
      <c r="G11" s="483" t="s">
        <v>43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5"/>
      <c r="AC11" s="465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7"/>
      <c r="AQ11" s="465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7"/>
      <c r="BE11" s="465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7"/>
      <c r="BS11" s="465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7"/>
      <c r="CG11" s="465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7"/>
      <c r="CW11" s="489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1"/>
      <c r="DJ11" s="489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1"/>
    </row>
    <row r="12" spans="1:125" s="5" customFormat="1" ht="12.75" hidden="1">
      <c r="A12" s="474"/>
      <c r="B12" s="475"/>
      <c r="C12" s="475"/>
      <c r="D12" s="475"/>
      <c r="E12" s="475"/>
      <c r="F12" s="476"/>
      <c r="G12" s="503" t="s">
        <v>44</v>
      </c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5"/>
      <c r="AC12" s="468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70"/>
      <c r="AQ12" s="468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70"/>
      <c r="BE12" s="468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70"/>
      <c r="BS12" s="468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70"/>
      <c r="CG12" s="468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70"/>
      <c r="CW12" s="492"/>
      <c r="CX12" s="493"/>
      <c r="CY12" s="493"/>
      <c r="CZ12" s="493"/>
      <c r="DA12" s="493"/>
      <c r="DB12" s="493"/>
      <c r="DC12" s="493"/>
      <c r="DD12" s="493"/>
      <c r="DE12" s="493"/>
      <c r="DF12" s="493"/>
      <c r="DG12" s="493"/>
      <c r="DH12" s="493"/>
      <c r="DI12" s="494"/>
      <c r="DJ12" s="492"/>
      <c r="DK12" s="493"/>
      <c r="DL12" s="493"/>
      <c r="DM12" s="493"/>
      <c r="DN12" s="493"/>
      <c r="DO12" s="493"/>
      <c r="DP12" s="493"/>
      <c r="DQ12" s="493"/>
      <c r="DR12" s="493"/>
      <c r="DS12" s="493"/>
      <c r="DT12" s="493"/>
      <c r="DU12" s="494"/>
    </row>
    <row r="13" spans="1:125" s="5" customFormat="1" ht="26.25" customHeight="1" hidden="1">
      <c r="A13" s="477" t="s">
        <v>24</v>
      </c>
      <c r="B13" s="478"/>
      <c r="C13" s="478"/>
      <c r="D13" s="478"/>
      <c r="E13" s="478"/>
      <c r="F13" s="479"/>
      <c r="G13" s="498" t="s">
        <v>46</v>
      </c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500"/>
      <c r="AC13" s="444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6"/>
      <c r="AQ13" s="444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4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6"/>
      <c r="BS13" s="444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6"/>
      <c r="CG13" s="444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6"/>
      <c r="CW13" s="447"/>
      <c r="CX13" s="448"/>
      <c r="CY13" s="448"/>
      <c r="CZ13" s="448"/>
      <c r="DA13" s="448"/>
      <c r="DB13" s="448"/>
      <c r="DC13" s="448"/>
      <c r="DD13" s="448"/>
      <c r="DE13" s="448"/>
      <c r="DF13" s="448"/>
      <c r="DG13" s="448"/>
      <c r="DH13" s="448"/>
      <c r="DI13" s="449"/>
      <c r="DJ13" s="447"/>
      <c r="DK13" s="448"/>
      <c r="DL13" s="448"/>
      <c r="DM13" s="448"/>
      <c r="DN13" s="448"/>
      <c r="DO13" s="448"/>
      <c r="DP13" s="448"/>
      <c r="DQ13" s="448"/>
      <c r="DR13" s="448"/>
      <c r="DS13" s="448"/>
      <c r="DT13" s="448"/>
      <c r="DU13" s="449"/>
    </row>
    <row r="14" spans="1:125" s="5" customFormat="1" ht="12.75" hidden="1">
      <c r="A14" s="471" t="s">
        <v>101</v>
      </c>
      <c r="B14" s="472"/>
      <c r="C14" s="472"/>
      <c r="D14" s="472"/>
      <c r="E14" s="472"/>
      <c r="F14" s="473"/>
      <c r="G14" s="483" t="s">
        <v>43</v>
      </c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5"/>
      <c r="AC14" s="465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7"/>
      <c r="AQ14" s="465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7"/>
      <c r="BE14" s="465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7"/>
      <c r="BS14" s="465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7"/>
      <c r="CG14" s="465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7"/>
      <c r="CW14" s="489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1"/>
      <c r="DJ14" s="489"/>
      <c r="DK14" s="490"/>
      <c r="DL14" s="490"/>
      <c r="DM14" s="490"/>
      <c r="DN14" s="490"/>
      <c r="DO14" s="490"/>
      <c r="DP14" s="490"/>
      <c r="DQ14" s="490"/>
      <c r="DR14" s="490"/>
      <c r="DS14" s="490"/>
      <c r="DT14" s="490"/>
      <c r="DU14" s="491"/>
    </row>
    <row r="15" spans="1:125" s="5" customFormat="1" ht="12.75" hidden="1">
      <c r="A15" s="474"/>
      <c r="B15" s="475"/>
      <c r="C15" s="475"/>
      <c r="D15" s="475"/>
      <c r="E15" s="475"/>
      <c r="F15" s="476"/>
      <c r="G15" s="503" t="s">
        <v>44</v>
      </c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5"/>
      <c r="AC15" s="468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70"/>
      <c r="AQ15" s="468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70"/>
      <c r="BE15" s="468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70"/>
      <c r="BS15" s="468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70"/>
      <c r="CG15" s="468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70"/>
      <c r="CW15" s="492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4"/>
      <c r="DJ15" s="492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4"/>
    </row>
    <row r="16" spans="1:125" s="5" customFormat="1" ht="16.5" customHeight="1" hidden="1">
      <c r="A16" s="486"/>
      <c r="B16" s="487"/>
      <c r="C16" s="487"/>
      <c r="D16" s="487"/>
      <c r="E16" s="487"/>
      <c r="F16" s="488"/>
      <c r="G16" s="498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500"/>
      <c r="AC16" s="444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6"/>
      <c r="AQ16" s="444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4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6"/>
      <c r="BS16" s="444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6"/>
      <c r="CG16" s="444"/>
      <c r="CH16" s="445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5"/>
      <c r="CT16" s="445"/>
      <c r="CU16" s="445"/>
      <c r="CV16" s="446"/>
      <c r="CW16" s="447"/>
      <c r="CX16" s="448"/>
      <c r="CY16" s="448"/>
      <c r="CZ16" s="448"/>
      <c r="DA16" s="448"/>
      <c r="DB16" s="448"/>
      <c r="DC16" s="448"/>
      <c r="DD16" s="448"/>
      <c r="DE16" s="448"/>
      <c r="DF16" s="448"/>
      <c r="DG16" s="448"/>
      <c r="DH16" s="448"/>
      <c r="DI16" s="449"/>
      <c r="DJ16" s="447"/>
      <c r="DK16" s="448"/>
      <c r="DL16" s="448"/>
      <c r="DM16" s="448"/>
      <c r="DN16" s="448"/>
      <c r="DO16" s="448"/>
      <c r="DP16" s="448"/>
      <c r="DQ16" s="448"/>
      <c r="DR16" s="448"/>
      <c r="DS16" s="448"/>
      <c r="DT16" s="448"/>
      <c r="DU16" s="449"/>
    </row>
    <row r="17" spans="1:125" s="22" customFormat="1" ht="26.25" customHeight="1">
      <c r="A17" s="480" t="s">
        <v>8</v>
      </c>
      <c r="B17" s="481"/>
      <c r="C17" s="481"/>
      <c r="D17" s="481"/>
      <c r="E17" s="481"/>
      <c r="F17" s="482"/>
      <c r="G17" s="495" t="s">
        <v>47</v>
      </c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7"/>
      <c r="AC17" s="462" t="s">
        <v>1</v>
      </c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4"/>
      <c r="AQ17" s="462" t="s">
        <v>1</v>
      </c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52">
        <f>BE19+BE20+BE21</f>
        <v>560199.9963</v>
      </c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4"/>
      <c r="BS17" s="452">
        <f>BE17</f>
        <v>560199.9963</v>
      </c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4"/>
      <c r="CG17" s="452"/>
      <c r="CH17" s="453"/>
      <c r="CI17" s="453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4"/>
      <c r="CW17" s="462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4"/>
      <c r="DJ17" s="462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4"/>
    </row>
    <row r="18" spans="1:125" s="5" customFormat="1" ht="12.75" customHeight="1">
      <c r="A18" s="477" t="s">
        <v>26</v>
      </c>
      <c r="B18" s="478"/>
      <c r="C18" s="478"/>
      <c r="D18" s="478"/>
      <c r="E18" s="478"/>
      <c r="F18" s="479"/>
      <c r="G18" s="498" t="s">
        <v>48</v>
      </c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500"/>
      <c r="AC18" s="444" t="s">
        <v>1</v>
      </c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6"/>
      <c r="AQ18" s="444" t="s">
        <v>1</v>
      </c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4" t="s">
        <v>1</v>
      </c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6"/>
      <c r="BS18" s="444" t="s">
        <v>1</v>
      </c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6"/>
      <c r="CG18" s="444" t="s">
        <v>1</v>
      </c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6"/>
      <c r="CW18" s="447" t="s">
        <v>1</v>
      </c>
      <c r="CX18" s="448"/>
      <c r="CY18" s="448"/>
      <c r="CZ18" s="448"/>
      <c r="DA18" s="448"/>
      <c r="DB18" s="448"/>
      <c r="DC18" s="448"/>
      <c r="DD18" s="448"/>
      <c r="DE18" s="448"/>
      <c r="DF18" s="448"/>
      <c r="DG18" s="448"/>
      <c r="DH18" s="448"/>
      <c r="DI18" s="449"/>
      <c r="DJ18" s="447" t="s">
        <v>1</v>
      </c>
      <c r="DK18" s="448"/>
      <c r="DL18" s="448"/>
      <c r="DM18" s="448"/>
      <c r="DN18" s="448"/>
      <c r="DO18" s="448"/>
      <c r="DP18" s="448"/>
      <c r="DQ18" s="448"/>
      <c r="DR18" s="448"/>
      <c r="DS18" s="448"/>
      <c r="DT18" s="448"/>
      <c r="DU18" s="449"/>
    </row>
    <row r="19" spans="1:125" s="5" customFormat="1" ht="52.5" customHeight="1">
      <c r="A19" s="486"/>
      <c r="B19" s="487"/>
      <c r="C19" s="487"/>
      <c r="D19" s="487"/>
      <c r="E19" s="487"/>
      <c r="F19" s="488"/>
      <c r="G19" s="498" t="s">
        <v>198</v>
      </c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500"/>
      <c r="AC19" s="444">
        <v>12198436.04</v>
      </c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6"/>
      <c r="AQ19" s="444">
        <v>1.5</v>
      </c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4">
        <f>AC19*AQ19/100</f>
        <v>182976.54059999998</v>
      </c>
      <c r="BF19" s="445"/>
      <c r="BG19" s="445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6"/>
      <c r="BS19" s="444">
        <f>BE19</f>
        <v>182976.54059999998</v>
      </c>
      <c r="BT19" s="445"/>
      <c r="BU19" s="445"/>
      <c r="BV19" s="445"/>
      <c r="BW19" s="445"/>
      <c r="BX19" s="445"/>
      <c r="BY19" s="445"/>
      <c r="BZ19" s="445"/>
      <c r="CA19" s="445"/>
      <c r="CB19" s="445"/>
      <c r="CC19" s="445"/>
      <c r="CD19" s="445"/>
      <c r="CE19" s="445"/>
      <c r="CF19" s="446"/>
      <c r="CG19" s="444"/>
      <c r="CH19" s="445"/>
      <c r="CI19" s="445"/>
      <c r="CJ19" s="445"/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6"/>
      <c r="CW19" s="447"/>
      <c r="CX19" s="448"/>
      <c r="CY19" s="448"/>
      <c r="CZ19" s="448"/>
      <c r="DA19" s="448"/>
      <c r="DB19" s="448"/>
      <c r="DC19" s="448"/>
      <c r="DD19" s="448"/>
      <c r="DE19" s="448"/>
      <c r="DF19" s="448"/>
      <c r="DG19" s="448"/>
      <c r="DH19" s="448"/>
      <c r="DI19" s="449"/>
      <c r="DJ19" s="447"/>
      <c r="DK19" s="448"/>
      <c r="DL19" s="448"/>
      <c r="DM19" s="448"/>
      <c r="DN19" s="448"/>
      <c r="DO19" s="448"/>
      <c r="DP19" s="448"/>
      <c r="DQ19" s="448"/>
      <c r="DR19" s="448"/>
      <c r="DS19" s="448"/>
      <c r="DT19" s="448"/>
      <c r="DU19" s="449"/>
    </row>
    <row r="20" spans="1:125" s="5" customFormat="1" ht="70.5" customHeight="1">
      <c r="A20" s="486"/>
      <c r="B20" s="487"/>
      <c r="C20" s="487"/>
      <c r="D20" s="487"/>
      <c r="E20" s="487"/>
      <c r="F20" s="488"/>
      <c r="G20" s="498" t="s">
        <v>199</v>
      </c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500"/>
      <c r="AC20" s="444">
        <v>6623963.71</v>
      </c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6"/>
      <c r="AQ20" s="444">
        <v>1.5</v>
      </c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4">
        <f>AC20*AQ20/100</f>
        <v>99359.45564999999</v>
      </c>
      <c r="BF20" s="445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6"/>
      <c r="BS20" s="444">
        <f>BE20</f>
        <v>99359.45564999999</v>
      </c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6"/>
      <c r="CG20" s="444"/>
      <c r="CH20" s="445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6"/>
      <c r="CW20" s="447"/>
      <c r="CX20" s="448"/>
      <c r="CY20" s="448"/>
      <c r="CZ20" s="448"/>
      <c r="DA20" s="448"/>
      <c r="DB20" s="448"/>
      <c r="DC20" s="448"/>
      <c r="DD20" s="448"/>
      <c r="DE20" s="448"/>
      <c r="DF20" s="448"/>
      <c r="DG20" s="448"/>
      <c r="DH20" s="448"/>
      <c r="DI20" s="449"/>
      <c r="DJ20" s="447"/>
      <c r="DK20" s="448"/>
      <c r="DL20" s="448"/>
      <c r="DM20" s="448"/>
      <c r="DN20" s="448"/>
      <c r="DO20" s="448"/>
      <c r="DP20" s="448"/>
      <c r="DQ20" s="448"/>
      <c r="DR20" s="448"/>
      <c r="DS20" s="448"/>
      <c r="DT20" s="448"/>
      <c r="DU20" s="449"/>
    </row>
    <row r="21" spans="1:125" s="5" customFormat="1" ht="52.5" customHeight="1">
      <c r="A21" s="486"/>
      <c r="B21" s="487"/>
      <c r="C21" s="487"/>
      <c r="D21" s="487"/>
      <c r="E21" s="487"/>
      <c r="F21" s="488"/>
      <c r="G21" s="498" t="s">
        <v>200</v>
      </c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500"/>
      <c r="AC21" s="444">
        <v>18524266.67</v>
      </c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6"/>
      <c r="AQ21" s="444">
        <v>1.5</v>
      </c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4">
        <f>AC21*AQ21/100</f>
        <v>277864.00005000003</v>
      </c>
      <c r="BF21" s="445"/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6"/>
      <c r="BS21" s="444">
        <f>BE21</f>
        <v>277864.00005000003</v>
      </c>
      <c r="BT21" s="445"/>
      <c r="BU21" s="445"/>
      <c r="BV21" s="445"/>
      <c r="BW21" s="445"/>
      <c r="BX21" s="445"/>
      <c r="BY21" s="445"/>
      <c r="BZ21" s="445"/>
      <c r="CA21" s="445"/>
      <c r="CB21" s="445"/>
      <c r="CC21" s="445"/>
      <c r="CD21" s="445"/>
      <c r="CE21" s="445"/>
      <c r="CF21" s="446"/>
      <c r="CG21" s="444"/>
      <c r="CH21" s="445"/>
      <c r="CI21" s="445"/>
      <c r="CJ21" s="445"/>
      <c r="CK21" s="445"/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6"/>
      <c r="CW21" s="447"/>
      <c r="CX21" s="448"/>
      <c r="CY21" s="448"/>
      <c r="CZ21" s="448"/>
      <c r="DA21" s="448"/>
      <c r="DB21" s="448"/>
      <c r="DC21" s="448"/>
      <c r="DD21" s="448"/>
      <c r="DE21" s="448"/>
      <c r="DF21" s="448"/>
      <c r="DG21" s="448"/>
      <c r="DH21" s="448"/>
      <c r="DI21" s="449"/>
      <c r="DJ21" s="447"/>
      <c r="DK21" s="448"/>
      <c r="DL21" s="448"/>
      <c r="DM21" s="448"/>
      <c r="DN21" s="448"/>
      <c r="DO21" s="448"/>
      <c r="DP21" s="448"/>
      <c r="DQ21" s="448"/>
      <c r="DR21" s="448"/>
      <c r="DS21" s="448"/>
      <c r="DT21" s="448"/>
      <c r="DU21" s="449"/>
    </row>
    <row r="22" spans="1:125" s="22" customFormat="1" ht="16.5" customHeight="1">
      <c r="A22" s="508" t="s">
        <v>18</v>
      </c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7"/>
      <c r="BE22" s="452">
        <f>BE9+BE17</f>
        <v>7168399.996239999</v>
      </c>
      <c r="BF22" s="455"/>
      <c r="BG22" s="455"/>
      <c r="BH22" s="455"/>
      <c r="BI22" s="455"/>
      <c r="BJ22" s="455"/>
      <c r="BK22" s="455"/>
      <c r="BL22" s="455"/>
      <c r="BM22" s="455"/>
      <c r="BN22" s="455"/>
      <c r="BO22" s="455"/>
      <c r="BP22" s="455"/>
      <c r="BQ22" s="455"/>
      <c r="BR22" s="456"/>
      <c r="BS22" s="452">
        <f>BS9+BS19+BS20+BS21</f>
        <v>7168399.996239999</v>
      </c>
      <c r="BT22" s="455"/>
      <c r="BU22" s="455"/>
      <c r="BV22" s="455"/>
      <c r="BW22" s="455"/>
      <c r="BX22" s="455"/>
      <c r="BY22" s="455"/>
      <c r="BZ22" s="455"/>
      <c r="CA22" s="455"/>
      <c r="CB22" s="455"/>
      <c r="CC22" s="455"/>
      <c r="CD22" s="455"/>
      <c r="CE22" s="455"/>
      <c r="CF22" s="456"/>
      <c r="CG22" s="457"/>
      <c r="CH22" s="455"/>
      <c r="CI22" s="455"/>
      <c r="CJ22" s="455"/>
      <c r="CK22" s="455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6"/>
      <c r="CW22" s="457"/>
      <c r="CX22" s="455"/>
      <c r="CY22" s="455"/>
      <c r="CZ22" s="455"/>
      <c r="DA22" s="455"/>
      <c r="DB22" s="455"/>
      <c r="DC22" s="455"/>
      <c r="DD22" s="455"/>
      <c r="DE22" s="455"/>
      <c r="DF22" s="455"/>
      <c r="DG22" s="455"/>
      <c r="DH22" s="455"/>
      <c r="DI22" s="456"/>
      <c r="DJ22" s="457"/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6"/>
    </row>
    <row r="23" spans="1:125" s="5" customFormat="1" ht="28.5" customHeight="1" hidden="1">
      <c r="A23" s="518" t="s">
        <v>168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  <c r="BS23" s="519"/>
      <c r="BT23" s="519"/>
      <c r="BU23" s="519"/>
      <c r="BV23" s="519"/>
      <c r="BW23" s="519"/>
      <c r="BX23" s="519"/>
      <c r="BY23" s="519"/>
      <c r="BZ23" s="519"/>
      <c r="CA23" s="519"/>
      <c r="CB23" s="519"/>
      <c r="CC23" s="519"/>
      <c r="CD23" s="519"/>
      <c r="CE23" s="519"/>
      <c r="CF23" s="519"/>
      <c r="CG23" s="519"/>
      <c r="CH23" s="519"/>
      <c r="CI23" s="519"/>
      <c r="CJ23" s="519"/>
      <c r="CK23" s="519"/>
      <c r="CL23" s="519"/>
      <c r="CM23" s="519"/>
      <c r="CN23" s="519"/>
      <c r="CO23" s="519"/>
      <c r="CP23" s="519"/>
      <c r="CQ23" s="519"/>
      <c r="CR23" s="519"/>
      <c r="CS23" s="519"/>
      <c r="CT23" s="519"/>
      <c r="CU23" s="519"/>
      <c r="CV23" s="519"/>
      <c r="CW23" s="519"/>
      <c r="CX23" s="519"/>
      <c r="CY23" s="519"/>
      <c r="CZ23" s="519"/>
      <c r="DA23" s="519"/>
      <c r="DB23" s="519"/>
      <c r="DC23" s="519"/>
      <c r="DD23" s="519"/>
      <c r="DE23" s="519"/>
      <c r="DF23" s="519"/>
      <c r="DG23" s="519"/>
      <c r="DH23" s="519"/>
      <c r="DI23" s="519"/>
      <c r="DJ23" s="519"/>
      <c r="DK23" s="519"/>
      <c r="DL23" s="519"/>
      <c r="DM23" s="519"/>
      <c r="DN23" s="519"/>
      <c r="DO23" s="519"/>
      <c r="DP23" s="519"/>
      <c r="DQ23" s="519"/>
      <c r="DR23" s="519"/>
      <c r="DS23" s="519"/>
      <c r="DT23" s="519"/>
      <c r="DU23" s="519"/>
    </row>
    <row r="24" spans="1:125" ht="15">
      <c r="A24" s="516"/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17"/>
      <c r="CJ24" s="517"/>
      <c r="CK24" s="517"/>
      <c r="CL24" s="517"/>
      <c r="CM24" s="517"/>
      <c r="CN24" s="517"/>
      <c r="CO24" s="517"/>
      <c r="CP24" s="517"/>
      <c r="CQ24" s="517"/>
      <c r="CR24" s="517"/>
      <c r="CS24" s="517"/>
      <c r="CT24" s="517"/>
      <c r="CU24" s="517"/>
      <c r="CV24" s="517"/>
      <c r="CW24" s="517"/>
      <c r="CX24" s="517"/>
      <c r="CY24" s="517"/>
      <c r="CZ24" s="517"/>
      <c r="DA24" s="517"/>
      <c r="DB24" s="517"/>
      <c r="DC24" s="517"/>
      <c r="DD24" s="517"/>
      <c r="DE24" s="517"/>
      <c r="DF24" s="517"/>
      <c r="DG24" s="517"/>
      <c r="DH24" s="517"/>
      <c r="DI24" s="517"/>
      <c r="DJ24" s="517"/>
      <c r="DK24" s="517"/>
      <c r="DL24" s="517"/>
      <c r="DM24" s="517"/>
      <c r="DN24" s="517"/>
      <c r="DO24" s="517"/>
      <c r="DP24" s="517"/>
      <c r="DQ24" s="517"/>
      <c r="DR24" s="517"/>
      <c r="DS24" s="517"/>
      <c r="DT24" s="517"/>
      <c r="DU24" s="517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411" t="s">
        <v>3</v>
      </c>
      <c r="B27" s="412"/>
      <c r="C27" s="412"/>
      <c r="D27" s="412"/>
      <c r="E27" s="412"/>
      <c r="F27" s="413"/>
      <c r="G27" s="411" t="s">
        <v>22</v>
      </c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/>
      <c r="AC27" s="411" t="s">
        <v>38</v>
      </c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3"/>
      <c r="AQ27" s="411" t="s">
        <v>39</v>
      </c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1" t="s">
        <v>58</v>
      </c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3"/>
      <c r="BS27" s="406" t="s">
        <v>0</v>
      </c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436"/>
      <c r="CV27" s="436"/>
      <c r="CW27" s="436"/>
      <c r="CX27" s="436"/>
      <c r="CY27" s="436"/>
      <c r="CZ27" s="436"/>
      <c r="DA27" s="436"/>
      <c r="DB27" s="436"/>
      <c r="DC27" s="436"/>
      <c r="DD27" s="436"/>
      <c r="DE27" s="436"/>
      <c r="DF27" s="436"/>
      <c r="DG27" s="436"/>
      <c r="DH27" s="436"/>
      <c r="DI27" s="436"/>
      <c r="DJ27" s="436"/>
      <c r="DK27" s="436"/>
      <c r="DL27" s="436"/>
      <c r="DM27" s="436"/>
      <c r="DN27" s="436"/>
      <c r="DO27" s="436"/>
      <c r="DP27" s="436"/>
      <c r="DQ27" s="436"/>
      <c r="DR27" s="436"/>
      <c r="DS27" s="436"/>
      <c r="DT27" s="436"/>
      <c r="DU27" s="437"/>
    </row>
    <row r="28" spans="1:125" s="3" customFormat="1" ht="67.5" customHeight="1">
      <c r="A28" s="414"/>
      <c r="B28" s="415"/>
      <c r="C28" s="415"/>
      <c r="D28" s="415"/>
      <c r="E28" s="415"/>
      <c r="F28" s="416"/>
      <c r="G28" s="414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6"/>
      <c r="AC28" s="414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6"/>
      <c r="AQ28" s="414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4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6"/>
      <c r="BS28" s="438" t="s">
        <v>120</v>
      </c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40"/>
      <c r="CG28" s="438" t="s">
        <v>122</v>
      </c>
      <c r="CH28" s="439"/>
      <c r="CI28" s="439"/>
      <c r="CJ28" s="439"/>
      <c r="CK28" s="439"/>
      <c r="CL28" s="439"/>
      <c r="CM28" s="439"/>
      <c r="CN28" s="439"/>
      <c r="CO28" s="439"/>
      <c r="CP28" s="439"/>
      <c r="CQ28" s="439"/>
      <c r="CR28" s="439"/>
      <c r="CS28" s="439"/>
      <c r="CT28" s="439"/>
      <c r="CU28" s="439"/>
      <c r="CV28" s="440"/>
      <c r="CW28" s="403" t="s">
        <v>19</v>
      </c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  <c r="DP28" s="404"/>
      <c r="DQ28" s="404"/>
      <c r="DR28" s="404"/>
      <c r="DS28" s="404"/>
      <c r="DT28" s="404"/>
      <c r="DU28" s="405"/>
    </row>
    <row r="29" spans="1:125" s="3" customFormat="1" ht="28.5" customHeight="1">
      <c r="A29" s="417"/>
      <c r="B29" s="418"/>
      <c r="C29" s="418"/>
      <c r="D29" s="418"/>
      <c r="E29" s="418"/>
      <c r="F29" s="419"/>
      <c r="G29" s="417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9"/>
      <c r="AC29" s="417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9"/>
      <c r="AQ29" s="417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7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9"/>
      <c r="BS29" s="441"/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3"/>
      <c r="CG29" s="441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3"/>
      <c r="CW29" s="406" t="s">
        <v>2</v>
      </c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8"/>
      <c r="DJ29" s="406" t="s">
        <v>34</v>
      </c>
      <c r="DK29" s="407"/>
      <c r="DL29" s="407"/>
      <c r="DM29" s="407"/>
      <c r="DN29" s="407"/>
      <c r="DO29" s="407"/>
      <c r="DP29" s="407"/>
      <c r="DQ29" s="407"/>
      <c r="DR29" s="407"/>
      <c r="DS29" s="407"/>
      <c r="DT29" s="407"/>
      <c r="DU29" s="408"/>
    </row>
    <row r="30" spans="1:125" s="6" customFormat="1" ht="12.75" customHeight="1">
      <c r="A30" s="396">
        <v>1</v>
      </c>
      <c r="B30" s="397"/>
      <c r="C30" s="397"/>
      <c r="D30" s="397"/>
      <c r="E30" s="397"/>
      <c r="F30" s="398"/>
      <c r="G30" s="396">
        <v>2</v>
      </c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8"/>
      <c r="AC30" s="396">
        <v>3</v>
      </c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8"/>
      <c r="AQ30" s="396">
        <v>4</v>
      </c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6">
        <v>5</v>
      </c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8"/>
      <c r="BS30" s="396">
        <v>6</v>
      </c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8"/>
      <c r="CG30" s="396">
        <v>7</v>
      </c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8"/>
      <c r="CW30" s="396">
        <v>8</v>
      </c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8"/>
      <c r="DJ30" s="396">
        <v>9</v>
      </c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8"/>
    </row>
    <row r="31" spans="1:125" s="5" customFormat="1" ht="63" customHeight="1">
      <c r="A31" s="399" t="s">
        <v>7</v>
      </c>
      <c r="B31" s="400"/>
      <c r="C31" s="400"/>
      <c r="D31" s="400"/>
      <c r="E31" s="400"/>
      <c r="F31" s="401"/>
      <c r="G31" s="402" t="s">
        <v>225</v>
      </c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1"/>
      <c r="AC31" s="380" t="s">
        <v>1</v>
      </c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2"/>
      <c r="AQ31" s="380" t="s">
        <v>1</v>
      </c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444">
        <v>10000</v>
      </c>
      <c r="BF31" s="445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6"/>
      <c r="BS31" s="444"/>
      <c r="BT31" s="445"/>
      <c r="BU31" s="445"/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446"/>
      <c r="CG31" s="444"/>
      <c r="CH31" s="445"/>
      <c r="CI31" s="445"/>
      <c r="CJ31" s="445"/>
      <c r="CK31" s="445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6"/>
      <c r="CW31" s="447">
        <v>10000</v>
      </c>
      <c r="CX31" s="448"/>
      <c r="CY31" s="448"/>
      <c r="CZ31" s="448"/>
      <c r="DA31" s="448"/>
      <c r="DB31" s="448"/>
      <c r="DC31" s="448"/>
      <c r="DD31" s="448"/>
      <c r="DE31" s="448"/>
      <c r="DF31" s="448"/>
      <c r="DG31" s="448"/>
      <c r="DH31" s="448"/>
      <c r="DI31" s="449"/>
      <c r="DJ31" s="447"/>
      <c r="DK31" s="448"/>
      <c r="DL31" s="448"/>
      <c r="DM31" s="448"/>
      <c r="DN31" s="448"/>
      <c r="DO31" s="448"/>
      <c r="DP31" s="448"/>
      <c r="DQ31" s="448"/>
      <c r="DR31" s="448"/>
      <c r="DS31" s="448"/>
      <c r="DT31" s="448"/>
      <c r="DU31" s="449"/>
    </row>
    <row r="32" spans="1:125" s="5" customFormat="1" ht="26.25" customHeight="1" hidden="1">
      <c r="A32" s="399" t="s">
        <v>23</v>
      </c>
      <c r="B32" s="400"/>
      <c r="C32" s="400"/>
      <c r="D32" s="400"/>
      <c r="E32" s="400"/>
      <c r="F32" s="401"/>
      <c r="G32" s="402" t="s">
        <v>50</v>
      </c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1"/>
      <c r="AC32" s="380" t="s">
        <v>1</v>
      </c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2"/>
      <c r="AQ32" s="380" t="s">
        <v>1</v>
      </c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444" t="s">
        <v>1</v>
      </c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6"/>
      <c r="BS32" s="444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6"/>
      <c r="CG32" s="444" t="s">
        <v>1</v>
      </c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6"/>
      <c r="CW32" s="447" t="s">
        <v>1</v>
      </c>
      <c r="CX32" s="448"/>
      <c r="CY32" s="448"/>
      <c r="CZ32" s="448"/>
      <c r="DA32" s="448"/>
      <c r="DB32" s="448"/>
      <c r="DC32" s="448"/>
      <c r="DD32" s="448"/>
      <c r="DE32" s="448"/>
      <c r="DF32" s="448"/>
      <c r="DG32" s="448"/>
      <c r="DH32" s="448"/>
      <c r="DI32" s="449"/>
      <c r="DJ32" s="447" t="s">
        <v>1</v>
      </c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9"/>
    </row>
    <row r="33" spans="1:125" s="5" customFormat="1" ht="16.5" customHeight="1" hidden="1">
      <c r="A33" s="386"/>
      <c r="B33" s="387"/>
      <c r="C33" s="387"/>
      <c r="D33" s="387"/>
      <c r="E33" s="387"/>
      <c r="F33" s="388"/>
      <c r="G33" s="461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1"/>
      <c r="AC33" s="380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2"/>
      <c r="AQ33" s="380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444"/>
      <c r="BF33" s="445"/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6"/>
      <c r="BS33" s="444"/>
      <c r="BT33" s="445"/>
      <c r="BU33" s="445"/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446"/>
      <c r="CG33" s="444"/>
      <c r="CH33" s="445"/>
      <c r="CI33" s="445"/>
      <c r="CJ33" s="445"/>
      <c r="CK33" s="445"/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6"/>
      <c r="CW33" s="447"/>
      <c r="CX33" s="448"/>
      <c r="CY33" s="448"/>
      <c r="CZ33" s="448"/>
      <c r="DA33" s="448"/>
      <c r="DB33" s="448"/>
      <c r="DC33" s="448"/>
      <c r="DD33" s="448"/>
      <c r="DE33" s="448"/>
      <c r="DF33" s="448"/>
      <c r="DG33" s="448"/>
      <c r="DH33" s="448"/>
      <c r="DI33" s="449"/>
      <c r="DJ33" s="447"/>
      <c r="DK33" s="448"/>
      <c r="DL33" s="448"/>
      <c r="DM33" s="448"/>
      <c r="DN33" s="448"/>
      <c r="DO33" s="448"/>
      <c r="DP33" s="448"/>
      <c r="DQ33" s="448"/>
      <c r="DR33" s="448"/>
      <c r="DS33" s="448"/>
      <c r="DT33" s="448"/>
      <c r="DU33" s="449"/>
    </row>
    <row r="34" spans="1:125" s="5" customFormat="1" ht="16.5" customHeight="1" hidden="1">
      <c r="A34" s="399" t="s">
        <v>8</v>
      </c>
      <c r="B34" s="400"/>
      <c r="C34" s="400"/>
      <c r="D34" s="400"/>
      <c r="E34" s="400"/>
      <c r="F34" s="401"/>
      <c r="G34" s="402" t="s">
        <v>51</v>
      </c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1"/>
      <c r="AC34" s="380" t="s">
        <v>1</v>
      </c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2"/>
      <c r="AQ34" s="380" t="s">
        <v>1</v>
      </c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444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6"/>
      <c r="BS34" s="444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6"/>
      <c r="CG34" s="444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6"/>
      <c r="CW34" s="447"/>
      <c r="CX34" s="448"/>
      <c r="CY34" s="448"/>
      <c r="CZ34" s="448"/>
      <c r="DA34" s="448"/>
      <c r="DB34" s="448"/>
      <c r="DC34" s="448"/>
      <c r="DD34" s="448"/>
      <c r="DE34" s="448"/>
      <c r="DF34" s="448"/>
      <c r="DG34" s="448"/>
      <c r="DH34" s="448"/>
      <c r="DI34" s="449"/>
      <c r="DJ34" s="447"/>
      <c r="DK34" s="448"/>
      <c r="DL34" s="448"/>
      <c r="DM34" s="448"/>
      <c r="DN34" s="448"/>
      <c r="DO34" s="448"/>
      <c r="DP34" s="448"/>
      <c r="DQ34" s="448"/>
      <c r="DR34" s="448"/>
      <c r="DS34" s="448"/>
      <c r="DT34" s="448"/>
      <c r="DU34" s="449"/>
    </row>
    <row r="35" spans="1:125" s="5" customFormat="1" ht="16.5" customHeight="1" hidden="1">
      <c r="A35" s="399" t="s">
        <v>26</v>
      </c>
      <c r="B35" s="400"/>
      <c r="C35" s="400"/>
      <c r="D35" s="400"/>
      <c r="E35" s="400"/>
      <c r="F35" s="401"/>
      <c r="G35" s="402" t="s">
        <v>52</v>
      </c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1"/>
      <c r="AC35" s="380" t="s">
        <v>1</v>
      </c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2"/>
      <c r="AQ35" s="380" t="s">
        <v>1</v>
      </c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444" t="s">
        <v>1</v>
      </c>
      <c r="BF35" s="445"/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6"/>
      <c r="BS35" s="444"/>
      <c r="BT35" s="445"/>
      <c r="BU35" s="445"/>
      <c r="BV35" s="445"/>
      <c r="BW35" s="445"/>
      <c r="BX35" s="445"/>
      <c r="BY35" s="445"/>
      <c r="BZ35" s="445"/>
      <c r="CA35" s="445"/>
      <c r="CB35" s="445"/>
      <c r="CC35" s="445"/>
      <c r="CD35" s="445"/>
      <c r="CE35" s="445"/>
      <c r="CF35" s="446"/>
      <c r="CG35" s="444" t="s">
        <v>1</v>
      </c>
      <c r="CH35" s="445"/>
      <c r="CI35" s="445"/>
      <c r="CJ35" s="445"/>
      <c r="CK35" s="445"/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6"/>
      <c r="CW35" s="447" t="s">
        <v>1</v>
      </c>
      <c r="CX35" s="448"/>
      <c r="CY35" s="448"/>
      <c r="CZ35" s="448"/>
      <c r="DA35" s="448"/>
      <c r="DB35" s="448"/>
      <c r="DC35" s="448"/>
      <c r="DD35" s="448"/>
      <c r="DE35" s="448"/>
      <c r="DF35" s="448"/>
      <c r="DG35" s="448"/>
      <c r="DH35" s="448"/>
      <c r="DI35" s="449"/>
      <c r="DJ35" s="447" t="s">
        <v>1</v>
      </c>
      <c r="DK35" s="448"/>
      <c r="DL35" s="448"/>
      <c r="DM35" s="448"/>
      <c r="DN35" s="448"/>
      <c r="DO35" s="448"/>
      <c r="DP35" s="448"/>
      <c r="DQ35" s="448"/>
      <c r="DR35" s="448"/>
      <c r="DS35" s="448"/>
      <c r="DT35" s="448"/>
      <c r="DU35" s="449"/>
    </row>
    <row r="36" spans="1:125" s="5" customFormat="1" ht="16.5" customHeight="1" hidden="1">
      <c r="A36" s="386"/>
      <c r="B36" s="387"/>
      <c r="C36" s="387"/>
      <c r="D36" s="387"/>
      <c r="E36" s="387"/>
      <c r="F36" s="388"/>
      <c r="G36" s="402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1"/>
      <c r="AC36" s="380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2"/>
      <c r="AQ36" s="380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444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6"/>
      <c r="BS36" s="444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6"/>
      <c r="CG36" s="444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6"/>
      <c r="CW36" s="447"/>
      <c r="CX36" s="448"/>
      <c r="CY36" s="448"/>
      <c r="CZ36" s="448"/>
      <c r="DA36" s="448"/>
      <c r="DB36" s="448"/>
      <c r="DC36" s="448"/>
      <c r="DD36" s="448"/>
      <c r="DE36" s="448"/>
      <c r="DF36" s="448"/>
      <c r="DG36" s="448"/>
      <c r="DH36" s="448"/>
      <c r="DI36" s="449"/>
      <c r="DJ36" s="447"/>
      <c r="DK36" s="448"/>
      <c r="DL36" s="448"/>
      <c r="DM36" s="448"/>
      <c r="DN36" s="448"/>
      <c r="DO36" s="448"/>
      <c r="DP36" s="448"/>
      <c r="DQ36" s="448"/>
      <c r="DR36" s="448"/>
      <c r="DS36" s="448"/>
      <c r="DT36" s="448"/>
      <c r="DU36" s="449"/>
    </row>
    <row r="37" spans="1:125" s="5" customFormat="1" ht="16.5" customHeight="1" hidden="1">
      <c r="A37" s="386"/>
      <c r="B37" s="387"/>
      <c r="C37" s="387"/>
      <c r="D37" s="387"/>
      <c r="E37" s="387"/>
      <c r="F37" s="388"/>
      <c r="G37" s="402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1"/>
      <c r="AC37" s="380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2"/>
      <c r="AQ37" s="380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444"/>
      <c r="BF37" s="445"/>
      <c r="BG37" s="445"/>
      <c r="BH37" s="445"/>
      <c r="BI37" s="445"/>
      <c r="BJ37" s="445"/>
      <c r="BK37" s="445"/>
      <c r="BL37" s="445"/>
      <c r="BM37" s="445"/>
      <c r="BN37" s="445"/>
      <c r="BO37" s="445"/>
      <c r="BP37" s="445"/>
      <c r="BQ37" s="445"/>
      <c r="BR37" s="446"/>
      <c r="BS37" s="444"/>
      <c r="BT37" s="445"/>
      <c r="BU37" s="445"/>
      <c r="BV37" s="445"/>
      <c r="BW37" s="445"/>
      <c r="BX37" s="445"/>
      <c r="BY37" s="445"/>
      <c r="BZ37" s="445"/>
      <c r="CA37" s="445"/>
      <c r="CB37" s="445"/>
      <c r="CC37" s="445"/>
      <c r="CD37" s="445"/>
      <c r="CE37" s="445"/>
      <c r="CF37" s="446"/>
      <c r="CG37" s="444"/>
      <c r="CH37" s="445"/>
      <c r="CI37" s="445"/>
      <c r="CJ37" s="445"/>
      <c r="CK37" s="445"/>
      <c r="CL37" s="445"/>
      <c r="CM37" s="445"/>
      <c r="CN37" s="445"/>
      <c r="CO37" s="445"/>
      <c r="CP37" s="445"/>
      <c r="CQ37" s="445"/>
      <c r="CR37" s="445"/>
      <c r="CS37" s="445"/>
      <c r="CT37" s="445"/>
      <c r="CU37" s="445"/>
      <c r="CV37" s="446"/>
      <c r="CW37" s="444"/>
      <c r="CX37" s="445"/>
      <c r="CY37" s="445"/>
      <c r="CZ37" s="445"/>
      <c r="DA37" s="445"/>
      <c r="DB37" s="445"/>
      <c r="DC37" s="445"/>
      <c r="DD37" s="445"/>
      <c r="DE37" s="445"/>
      <c r="DF37" s="445"/>
      <c r="DG37" s="445"/>
      <c r="DH37" s="445"/>
      <c r="DI37" s="446"/>
      <c r="DJ37" s="444"/>
      <c r="DK37" s="445"/>
      <c r="DL37" s="445"/>
      <c r="DM37" s="445"/>
      <c r="DN37" s="445"/>
      <c r="DO37" s="445"/>
      <c r="DP37" s="445"/>
      <c r="DQ37" s="445"/>
      <c r="DR37" s="445"/>
      <c r="DS37" s="445"/>
      <c r="DT37" s="445"/>
      <c r="DU37" s="446"/>
    </row>
    <row r="38" spans="1:125" s="22" customFormat="1" ht="16.5" customHeight="1">
      <c r="A38" s="458" t="s">
        <v>18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60"/>
      <c r="BE38" s="452">
        <f>BE31</f>
        <v>10000</v>
      </c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4"/>
      <c r="BS38" s="452"/>
      <c r="BT38" s="453"/>
      <c r="BU38" s="453"/>
      <c r="BV38" s="453"/>
      <c r="BW38" s="453"/>
      <c r="BX38" s="453"/>
      <c r="BY38" s="453"/>
      <c r="BZ38" s="453"/>
      <c r="CA38" s="453"/>
      <c r="CB38" s="453"/>
      <c r="CC38" s="453"/>
      <c r="CD38" s="453"/>
      <c r="CE38" s="453"/>
      <c r="CF38" s="454"/>
      <c r="CG38" s="452"/>
      <c r="CH38" s="453"/>
      <c r="CI38" s="453"/>
      <c r="CJ38" s="453"/>
      <c r="CK38" s="453"/>
      <c r="CL38" s="453"/>
      <c r="CM38" s="453"/>
      <c r="CN38" s="453"/>
      <c r="CO38" s="453"/>
      <c r="CP38" s="453"/>
      <c r="CQ38" s="453"/>
      <c r="CR38" s="453"/>
      <c r="CS38" s="453"/>
      <c r="CT38" s="453"/>
      <c r="CU38" s="453"/>
      <c r="CV38" s="454"/>
      <c r="CW38" s="452">
        <v>10000</v>
      </c>
      <c r="CX38" s="453"/>
      <c r="CY38" s="453"/>
      <c r="CZ38" s="453"/>
      <c r="DA38" s="453"/>
      <c r="DB38" s="453"/>
      <c r="DC38" s="453"/>
      <c r="DD38" s="453"/>
      <c r="DE38" s="453"/>
      <c r="DF38" s="453"/>
      <c r="DG38" s="453"/>
      <c r="DH38" s="453"/>
      <c r="DI38" s="454"/>
      <c r="DJ38" s="452"/>
      <c r="DK38" s="453"/>
      <c r="DL38" s="453"/>
      <c r="DM38" s="453"/>
      <c r="DN38" s="453"/>
      <c r="DO38" s="453"/>
      <c r="DP38" s="453"/>
      <c r="DQ38" s="453"/>
      <c r="DR38" s="453"/>
      <c r="DS38" s="453"/>
      <c r="DT38" s="453"/>
      <c r="DU38" s="454"/>
    </row>
    <row r="39" spans="1:125" s="5" customFormat="1" ht="16.5" customHeight="1" hidden="1">
      <c r="A39" s="514" t="s">
        <v>169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/>
      <c r="BN39" s="515"/>
      <c r="BO39" s="515"/>
      <c r="BP39" s="515"/>
      <c r="BQ39" s="515"/>
      <c r="BR39" s="515"/>
      <c r="BS39" s="515"/>
      <c r="BT39" s="515"/>
      <c r="BU39" s="515"/>
      <c r="BV39" s="515"/>
      <c r="BW39" s="515"/>
      <c r="BX39" s="515"/>
      <c r="BY39" s="515"/>
      <c r="BZ39" s="515"/>
      <c r="CA39" s="515"/>
      <c r="CB39" s="515"/>
      <c r="CC39" s="515"/>
      <c r="CD39" s="515"/>
      <c r="CE39" s="515"/>
      <c r="CF39" s="515"/>
      <c r="CG39" s="515"/>
      <c r="CH39" s="515"/>
      <c r="CI39" s="515"/>
      <c r="CJ39" s="515"/>
      <c r="CK39" s="515"/>
      <c r="CL39" s="515"/>
      <c r="CM39" s="515"/>
      <c r="CN39" s="515"/>
      <c r="CO39" s="515"/>
      <c r="CP39" s="515"/>
      <c r="CQ39" s="515"/>
      <c r="CR39" s="515"/>
      <c r="CS39" s="515"/>
      <c r="CT39" s="515"/>
      <c r="CU39" s="515"/>
      <c r="CV39" s="515"/>
      <c r="CW39" s="515"/>
      <c r="CX39" s="515"/>
      <c r="CY39" s="515"/>
      <c r="CZ39" s="515"/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5"/>
      <c r="DL39" s="515"/>
      <c r="DM39" s="515"/>
      <c r="DN39" s="515"/>
      <c r="DO39" s="515"/>
      <c r="DP39" s="515"/>
      <c r="DQ39" s="515"/>
      <c r="DR39" s="515"/>
      <c r="DS39" s="515"/>
      <c r="DT39" s="515"/>
      <c r="DU39" s="515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411" t="s">
        <v>3</v>
      </c>
      <c r="B43" s="412"/>
      <c r="C43" s="412"/>
      <c r="D43" s="412"/>
      <c r="E43" s="412"/>
      <c r="F43" s="413"/>
      <c r="G43" s="411" t="s">
        <v>54</v>
      </c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3"/>
      <c r="AC43" s="411" t="s">
        <v>154</v>
      </c>
      <c r="AD43" s="420"/>
      <c r="AE43" s="420"/>
      <c r="AF43" s="420"/>
      <c r="AG43" s="420"/>
      <c r="AH43" s="420"/>
      <c r="AI43" s="420"/>
      <c r="AJ43" s="420"/>
      <c r="AK43" s="420"/>
      <c r="AL43" s="411" t="s">
        <v>55</v>
      </c>
      <c r="AM43" s="420"/>
      <c r="AN43" s="420"/>
      <c r="AO43" s="420"/>
      <c r="AP43" s="420"/>
      <c r="AQ43" s="420"/>
      <c r="AR43" s="420"/>
      <c r="AS43" s="420"/>
      <c r="AT43" s="420"/>
      <c r="AU43" s="425"/>
      <c r="AV43" s="429" t="s">
        <v>170</v>
      </c>
      <c r="AW43" s="430"/>
      <c r="AX43" s="430"/>
      <c r="AY43" s="430"/>
      <c r="AZ43" s="430"/>
      <c r="BA43" s="430"/>
      <c r="BB43" s="430"/>
      <c r="BC43" s="430"/>
      <c r="BD43" s="431"/>
      <c r="BE43" s="411" t="s">
        <v>171</v>
      </c>
      <c r="BF43" s="412"/>
      <c r="BG43" s="412"/>
      <c r="BH43" s="412"/>
      <c r="BI43" s="412"/>
      <c r="BJ43" s="412"/>
      <c r="BK43" s="412"/>
      <c r="BL43" s="412"/>
      <c r="BM43" s="412"/>
      <c r="BN43" s="412"/>
      <c r="BO43" s="412"/>
      <c r="BP43" s="412"/>
      <c r="BQ43" s="412"/>
      <c r="BR43" s="413"/>
      <c r="BS43" s="406" t="s">
        <v>0</v>
      </c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  <c r="DD43" s="436"/>
      <c r="DE43" s="436"/>
      <c r="DF43" s="436"/>
      <c r="DG43" s="436"/>
      <c r="DH43" s="436"/>
      <c r="DI43" s="436"/>
      <c r="DJ43" s="436"/>
      <c r="DK43" s="436"/>
      <c r="DL43" s="436"/>
      <c r="DM43" s="436"/>
      <c r="DN43" s="436"/>
      <c r="DO43" s="436"/>
      <c r="DP43" s="436"/>
      <c r="DQ43" s="436"/>
      <c r="DR43" s="436"/>
      <c r="DS43" s="436"/>
      <c r="DT43" s="436"/>
      <c r="DU43" s="437"/>
    </row>
    <row r="44" spans="1:125" s="3" customFormat="1" ht="67.5" customHeight="1">
      <c r="A44" s="414"/>
      <c r="B44" s="415"/>
      <c r="C44" s="415"/>
      <c r="D44" s="415"/>
      <c r="E44" s="415"/>
      <c r="F44" s="416"/>
      <c r="G44" s="414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6"/>
      <c r="AC44" s="421"/>
      <c r="AD44" s="422"/>
      <c r="AE44" s="422"/>
      <c r="AF44" s="422"/>
      <c r="AG44" s="422"/>
      <c r="AH44" s="422"/>
      <c r="AI44" s="422"/>
      <c r="AJ44" s="422"/>
      <c r="AK44" s="422"/>
      <c r="AL44" s="421"/>
      <c r="AM44" s="426"/>
      <c r="AN44" s="426"/>
      <c r="AO44" s="426"/>
      <c r="AP44" s="426"/>
      <c r="AQ44" s="426"/>
      <c r="AR44" s="426"/>
      <c r="AS44" s="426"/>
      <c r="AT44" s="426"/>
      <c r="AU44" s="427"/>
      <c r="AV44" s="432"/>
      <c r="AW44" s="432"/>
      <c r="AX44" s="432"/>
      <c r="AY44" s="432"/>
      <c r="AZ44" s="432"/>
      <c r="BA44" s="432"/>
      <c r="BB44" s="432"/>
      <c r="BC44" s="432"/>
      <c r="BD44" s="433"/>
      <c r="BE44" s="414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6"/>
      <c r="BS44" s="438" t="s">
        <v>120</v>
      </c>
      <c r="BT44" s="439"/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40"/>
      <c r="CG44" s="438" t="s">
        <v>122</v>
      </c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40"/>
      <c r="CW44" s="403" t="s">
        <v>19</v>
      </c>
      <c r="CX44" s="404"/>
      <c r="CY44" s="404"/>
      <c r="CZ44" s="404"/>
      <c r="DA44" s="404"/>
      <c r="DB44" s="404"/>
      <c r="DC44" s="404"/>
      <c r="DD44" s="404"/>
      <c r="DE44" s="404"/>
      <c r="DF44" s="404"/>
      <c r="DG44" s="404"/>
      <c r="DH44" s="404"/>
      <c r="DI44" s="404"/>
      <c r="DJ44" s="404"/>
      <c r="DK44" s="404"/>
      <c r="DL44" s="404"/>
      <c r="DM44" s="404"/>
      <c r="DN44" s="404"/>
      <c r="DO44" s="404"/>
      <c r="DP44" s="404"/>
      <c r="DQ44" s="404"/>
      <c r="DR44" s="404"/>
      <c r="DS44" s="404"/>
      <c r="DT44" s="404"/>
      <c r="DU44" s="405"/>
    </row>
    <row r="45" spans="1:125" s="3" customFormat="1" ht="32.25" customHeight="1">
      <c r="A45" s="417"/>
      <c r="B45" s="418"/>
      <c r="C45" s="418"/>
      <c r="D45" s="418"/>
      <c r="E45" s="418"/>
      <c r="F45" s="419"/>
      <c r="G45" s="417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9"/>
      <c r="AC45" s="423"/>
      <c r="AD45" s="424"/>
      <c r="AE45" s="424"/>
      <c r="AF45" s="424"/>
      <c r="AG45" s="424"/>
      <c r="AH45" s="424"/>
      <c r="AI45" s="424"/>
      <c r="AJ45" s="424"/>
      <c r="AK45" s="424"/>
      <c r="AL45" s="423"/>
      <c r="AM45" s="424"/>
      <c r="AN45" s="424"/>
      <c r="AO45" s="424"/>
      <c r="AP45" s="424"/>
      <c r="AQ45" s="424"/>
      <c r="AR45" s="424"/>
      <c r="AS45" s="424"/>
      <c r="AT45" s="424"/>
      <c r="AU45" s="428"/>
      <c r="AV45" s="434"/>
      <c r="AW45" s="434"/>
      <c r="AX45" s="434"/>
      <c r="AY45" s="434"/>
      <c r="AZ45" s="434"/>
      <c r="BA45" s="434"/>
      <c r="BB45" s="434"/>
      <c r="BC45" s="434"/>
      <c r="BD45" s="435"/>
      <c r="BE45" s="417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9"/>
      <c r="BS45" s="441"/>
      <c r="BT45" s="442"/>
      <c r="BU45" s="442"/>
      <c r="BV45" s="442"/>
      <c r="BW45" s="442"/>
      <c r="BX45" s="442"/>
      <c r="BY45" s="442"/>
      <c r="BZ45" s="442"/>
      <c r="CA45" s="442"/>
      <c r="CB45" s="442"/>
      <c r="CC45" s="442"/>
      <c r="CD45" s="442"/>
      <c r="CE45" s="442"/>
      <c r="CF45" s="443"/>
      <c r="CG45" s="441"/>
      <c r="CH45" s="442"/>
      <c r="CI45" s="442"/>
      <c r="CJ45" s="442"/>
      <c r="CK45" s="442"/>
      <c r="CL45" s="442"/>
      <c r="CM45" s="442"/>
      <c r="CN45" s="442"/>
      <c r="CO45" s="442"/>
      <c r="CP45" s="442"/>
      <c r="CQ45" s="442"/>
      <c r="CR45" s="442"/>
      <c r="CS45" s="442"/>
      <c r="CT45" s="442"/>
      <c r="CU45" s="442"/>
      <c r="CV45" s="443"/>
      <c r="CW45" s="406" t="s">
        <v>2</v>
      </c>
      <c r="CX45" s="407"/>
      <c r="CY45" s="407"/>
      <c r="CZ45" s="407"/>
      <c r="DA45" s="407"/>
      <c r="DB45" s="407"/>
      <c r="DC45" s="407"/>
      <c r="DD45" s="407"/>
      <c r="DE45" s="407"/>
      <c r="DF45" s="407"/>
      <c r="DG45" s="407"/>
      <c r="DH45" s="407"/>
      <c r="DI45" s="408"/>
      <c r="DJ45" s="406" t="s">
        <v>34</v>
      </c>
      <c r="DK45" s="407"/>
      <c r="DL45" s="407"/>
      <c r="DM45" s="407"/>
      <c r="DN45" s="407"/>
      <c r="DO45" s="407"/>
      <c r="DP45" s="407"/>
      <c r="DQ45" s="407"/>
      <c r="DR45" s="407"/>
      <c r="DS45" s="407"/>
      <c r="DT45" s="407"/>
      <c r="DU45" s="408"/>
    </row>
    <row r="46" spans="1:125" s="6" customFormat="1" ht="12.75">
      <c r="A46" s="396">
        <v>1</v>
      </c>
      <c r="B46" s="397"/>
      <c r="C46" s="397"/>
      <c r="D46" s="397"/>
      <c r="E46" s="397"/>
      <c r="F46" s="398"/>
      <c r="G46" s="396">
        <v>2</v>
      </c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8"/>
      <c r="AC46" s="392">
        <v>3</v>
      </c>
      <c r="AD46" s="393"/>
      <c r="AE46" s="393"/>
      <c r="AF46" s="393"/>
      <c r="AG46" s="393"/>
      <c r="AH46" s="393"/>
      <c r="AI46" s="393"/>
      <c r="AJ46" s="393"/>
      <c r="AK46" s="393"/>
      <c r="AL46" s="392">
        <v>4</v>
      </c>
      <c r="AM46" s="393"/>
      <c r="AN46" s="393"/>
      <c r="AO46" s="393"/>
      <c r="AP46" s="393"/>
      <c r="AQ46" s="393"/>
      <c r="AR46" s="393"/>
      <c r="AS46" s="393"/>
      <c r="AT46" s="393"/>
      <c r="AU46" s="394"/>
      <c r="AV46" s="395">
        <v>5</v>
      </c>
      <c r="AW46" s="393"/>
      <c r="AX46" s="393"/>
      <c r="AY46" s="393"/>
      <c r="AZ46" s="393"/>
      <c r="BA46" s="393"/>
      <c r="BB46" s="393"/>
      <c r="BC46" s="393"/>
      <c r="BD46" s="394"/>
      <c r="BE46" s="396">
        <v>6</v>
      </c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8"/>
      <c r="BS46" s="396">
        <v>7</v>
      </c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8"/>
      <c r="CG46" s="396">
        <v>8</v>
      </c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8"/>
      <c r="CW46" s="396">
        <v>9</v>
      </c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8"/>
      <c r="DJ46" s="396">
        <v>10</v>
      </c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8"/>
    </row>
    <row r="47" spans="1:125" s="5" customFormat="1" ht="15.75" customHeight="1">
      <c r="A47" s="399" t="s">
        <v>7</v>
      </c>
      <c r="B47" s="400"/>
      <c r="C47" s="400"/>
      <c r="D47" s="400"/>
      <c r="E47" s="400"/>
      <c r="F47" s="401"/>
      <c r="G47" s="402" t="s">
        <v>177</v>
      </c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5"/>
      <c r="AC47" s="392" t="s">
        <v>1</v>
      </c>
      <c r="AD47" s="393"/>
      <c r="AE47" s="393"/>
      <c r="AF47" s="393"/>
      <c r="AG47" s="393"/>
      <c r="AH47" s="393"/>
      <c r="AI47" s="393"/>
      <c r="AJ47" s="393"/>
      <c r="AK47" s="393"/>
      <c r="AL47" s="392" t="s">
        <v>1</v>
      </c>
      <c r="AM47" s="393"/>
      <c r="AN47" s="393"/>
      <c r="AO47" s="393"/>
      <c r="AP47" s="393"/>
      <c r="AQ47" s="393"/>
      <c r="AR47" s="393"/>
      <c r="AS47" s="393"/>
      <c r="AT47" s="393"/>
      <c r="AU47" s="394"/>
      <c r="AV47" s="395" t="s">
        <v>1</v>
      </c>
      <c r="AW47" s="393"/>
      <c r="AX47" s="393"/>
      <c r="AY47" s="393"/>
      <c r="AZ47" s="393"/>
      <c r="BA47" s="393"/>
      <c r="BB47" s="393"/>
      <c r="BC47" s="393"/>
      <c r="BD47" s="394"/>
      <c r="BE47" s="377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9"/>
      <c r="BS47" s="377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  <c r="CF47" s="379"/>
      <c r="CG47" s="377"/>
      <c r="CH47" s="378"/>
      <c r="CI47" s="378"/>
      <c r="CJ47" s="378"/>
      <c r="CK47" s="378"/>
      <c r="CL47" s="378"/>
      <c r="CM47" s="378"/>
      <c r="CN47" s="378"/>
      <c r="CO47" s="378"/>
      <c r="CP47" s="378"/>
      <c r="CQ47" s="378"/>
      <c r="CR47" s="378"/>
      <c r="CS47" s="378"/>
      <c r="CT47" s="378"/>
      <c r="CU47" s="378"/>
      <c r="CV47" s="379"/>
      <c r="CW47" s="380"/>
      <c r="CX47" s="381"/>
      <c r="CY47" s="381"/>
      <c r="CZ47" s="381"/>
      <c r="DA47" s="381"/>
      <c r="DB47" s="381"/>
      <c r="DC47" s="381"/>
      <c r="DD47" s="381"/>
      <c r="DE47" s="381"/>
      <c r="DF47" s="381"/>
      <c r="DG47" s="381"/>
      <c r="DH47" s="381"/>
      <c r="DI47" s="382"/>
      <c r="DJ47" s="380"/>
      <c r="DK47" s="381"/>
      <c r="DL47" s="381"/>
      <c r="DM47" s="381"/>
      <c r="DN47" s="381"/>
      <c r="DO47" s="381"/>
      <c r="DP47" s="381"/>
      <c r="DQ47" s="381"/>
      <c r="DR47" s="381"/>
      <c r="DS47" s="381"/>
      <c r="DT47" s="381"/>
      <c r="DU47" s="382"/>
    </row>
    <row r="48" spans="1:125" s="5" customFormat="1" ht="16.5" customHeight="1">
      <c r="A48" s="386"/>
      <c r="B48" s="387"/>
      <c r="C48" s="387"/>
      <c r="D48" s="387"/>
      <c r="E48" s="387"/>
      <c r="F48" s="388"/>
      <c r="G48" s="389" t="s">
        <v>0</v>
      </c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1"/>
      <c r="AC48" s="392" t="s">
        <v>1</v>
      </c>
      <c r="AD48" s="393"/>
      <c r="AE48" s="393"/>
      <c r="AF48" s="393"/>
      <c r="AG48" s="393"/>
      <c r="AH48" s="393"/>
      <c r="AI48" s="393"/>
      <c r="AJ48" s="393"/>
      <c r="AK48" s="393"/>
      <c r="AL48" s="392" t="s">
        <v>1</v>
      </c>
      <c r="AM48" s="393"/>
      <c r="AN48" s="393"/>
      <c r="AO48" s="393"/>
      <c r="AP48" s="393"/>
      <c r="AQ48" s="393"/>
      <c r="AR48" s="393"/>
      <c r="AS48" s="393"/>
      <c r="AT48" s="393"/>
      <c r="AU48" s="394"/>
      <c r="AV48" s="395" t="s">
        <v>1</v>
      </c>
      <c r="AW48" s="393"/>
      <c r="AX48" s="393"/>
      <c r="AY48" s="393"/>
      <c r="AZ48" s="393"/>
      <c r="BA48" s="393"/>
      <c r="BB48" s="393"/>
      <c r="BC48" s="393"/>
      <c r="BD48" s="394"/>
      <c r="BE48" s="377" t="s">
        <v>1</v>
      </c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9"/>
      <c r="BS48" s="377" t="s">
        <v>1</v>
      </c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  <c r="CF48" s="379"/>
      <c r="CG48" s="377" t="s">
        <v>1</v>
      </c>
      <c r="CH48" s="378"/>
      <c r="CI48" s="378"/>
      <c r="CJ48" s="378"/>
      <c r="CK48" s="378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9"/>
      <c r="CW48" s="380" t="s">
        <v>1</v>
      </c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2"/>
      <c r="DJ48" s="380" t="s">
        <v>1</v>
      </c>
      <c r="DK48" s="381"/>
      <c r="DL48" s="381"/>
      <c r="DM48" s="381"/>
      <c r="DN48" s="381"/>
      <c r="DO48" s="381"/>
      <c r="DP48" s="381"/>
      <c r="DQ48" s="381"/>
      <c r="DR48" s="381"/>
      <c r="DS48" s="381"/>
      <c r="DT48" s="381"/>
      <c r="DU48" s="382"/>
    </row>
    <row r="49" spans="1:125" s="5" customFormat="1" ht="81.75" customHeight="1">
      <c r="A49" s="386" t="s">
        <v>24</v>
      </c>
      <c r="B49" s="387"/>
      <c r="C49" s="387"/>
      <c r="D49" s="387"/>
      <c r="E49" s="387"/>
      <c r="F49" s="388"/>
      <c r="G49" s="402" t="s">
        <v>229</v>
      </c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1"/>
      <c r="AC49" s="389">
        <v>293</v>
      </c>
      <c r="AD49" s="509"/>
      <c r="AE49" s="509"/>
      <c r="AF49" s="509"/>
      <c r="AG49" s="509"/>
      <c r="AH49" s="509"/>
      <c r="AI49" s="509"/>
      <c r="AJ49" s="509"/>
      <c r="AK49" s="509"/>
      <c r="AL49" s="510">
        <v>12537.91</v>
      </c>
      <c r="AM49" s="511"/>
      <c r="AN49" s="511"/>
      <c r="AO49" s="511"/>
      <c r="AP49" s="511"/>
      <c r="AQ49" s="511"/>
      <c r="AR49" s="511"/>
      <c r="AS49" s="511"/>
      <c r="AT49" s="511"/>
      <c r="AU49" s="512"/>
      <c r="AV49" s="513">
        <v>1</v>
      </c>
      <c r="AW49" s="511"/>
      <c r="AX49" s="511"/>
      <c r="AY49" s="511"/>
      <c r="AZ49" s="511"/>
      <c r="BA49" s="511"/>
      <c r="BB49" s="511"/>
      <c r="BC49" s="511"/>
      <c r="BD49" s="512"/>
      <c r="BE49" s="444">
        <f>AL49*AV49</f>
        <v>12537.91</v>
      </c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6"/>
      <c r="BS49" s="444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6"/>
      <c r="CG49" s="444"/>
      <c r="CH49" s="445"/>
      <c r="CI49" s="445"/>
      <c r="CJ49" s="445"/>
      <c r="CK49" s="445"/>
      <c r="CL49" s="445"/>
      <c r="CM49" s="445"/>
      <c r="CN49" s="445"/>
      <c r="CO49" s="445"/>
      <c r="CP49" s="445"/>
      <c r="CQ49" s="445"/>
      <c r="CR49" s="445"/>
      <c r="CS49" s="445"/>
      <c r="CT49" s="445"/>
      <c r="CU49" s="445"/>
      <c r="CV49" s="446"/>
      <c r="CW49" s="447">
        <f>BE49</f>
        <v>12537.91</v>
      </c>
      <c r="CX49" s="448"/>
      <c r="CY49" s="448"/>
      <c r="CZ49" s="448"/>
      <c r="DA49" s="448"/>
      <c r="DB49" s="448"/>
      <c r="DC49" s="448"/>
      <c r="DD49" s="448"/>
      <c r="DE49" s="448"/>
      <c r="DF49" s="448"/>
      <c r="DG49" s="448"/>
      <c r="DH49" s="448"/>
      <c r="DI49" s="449"/>
      <c r="DJ49" s="447"/>
      <c r="DK49" s="448"/>
      <c r="DL49" s="448"/>
      <c r="DM49" s="448"/>
      <c r="DN49" s="448"/>
      <c r="DO49" s="448"/>
      <c r="DP49" s="448"/>
      <c r="DQ49" s="448"/>
      <c r="DR49" s="448"/>
      <c r="DS49" s="448"/>
      <c r="DT49" s="448"/>
      <c r="DU49" s="449"/>
    </row>
    <row r="50" spans="1:125" s="22" customFormat="1" ht="16.5" customHeight="1">
      <c r="A50" s="458" t="s">
        <v>18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7"/>
      <c r="BE50" s="452">
        <f>BE49</f>
        <v>12537.91</v>
      </c>
      <c r="BF50" s="455"/>
      <c r="BG50" s="455"/>
      <c r="BH50" s="455"/>
      <c r="BI50" s="455"/>
      <c r="BJ50" s="455"/>
      <c r="BK50" s="455"/>
      <c r="BL50" s="455"/>
      <c r="BM50" s="455"/>
      <c r="BN50" s="455"/>
      <c r="BO50" s="455"/>
      <c r="BP50" s="455"/>
      <c r="BQ50" s="455"/>
      <c r="BR50" s="456"/>
      <c r="BS50" s="457"/>
      <c r="BT50" s="455"/>
      <c r="BU50" s="455"/>
      <c r="BV50" s="455"/>
      <c r="BW50" s="455"/>
      <c r="BX50" s="455"/>
      <c r="BY50" s="455"/>
      <c r="BZ50" s="455"/>
      <c r="CA50" s="455"/>
      <c r="CB50" s="455"/>
      <c r="CC50" s="455"/>
      <c r="CD50" s="455"/>
      <c r="CE50" s="455"/>
      <c r="CF50" s="456"/>
      <c r="CG50" s="457"/>
      <c r="CH50" s="455"/>
      <c r="CI50" s="455"/>
      <c r="CJ50" s="455"/>
      <c r="CK50" s="455"/>
      <c r="CL50" s="455"/>
      <c r="CM50" s="455"/>
      <c r="CN50" s="455"/>
      <c r="CO50" s="455"/>
      <c r="CP50" s="455"/>
      <c r="CQ50" s="455"/>
      <c r="CR50" s="455"/>
      <c r="CS50" s="455"/>
      <c r="CT50" s="455"/>
      <c r="CU50" s="455"/>
      <c r="CV50" s="456"/>
      <c r="CW50" s="452">
        <f>CW49</f>
        <v>12537.91</v>
      </c>
      <c r="CX50" s="455"/>
      <c r="CY50" s="455"/>
      <c r="CZ50" s="455"/>
      <c r="DA50" s="455"/>
      <c r="DB50" s="455"/>
      <c r="DC50" s="455"/>
      <c r="DD50" s="455"/>
      <c r="DE50" s="455"/>
      <c r="DF50" s="455"/>
      <c r="DG50" s="455"/>
      <c r="DH50" s="455"/>
      <c r="DI50" s="456"/>
      <c r="DJ50" s="457"/>
      <c r="DK50" s="455"/>
      <c r="DL50" s="455"/>
      <c r="DM50" s="455"/>
      <c r="DN50" s="455"/>
      <c r="DO50" s="455"/>
      <c r="DP50" s="455"/>
      <c r="DQ50" s="455"/>
      <c r="DR50" s="455"/>
      <c r="DS50" s="455"/>
      <c r="DT50" s="455"/>
      <c r="DU50" s="456"/>
    </row>
    <row r="51" spans="1:125" ht="21" customHeight="1" hidden="1">
      <c r="A51" s="375" t="s">
        <v>172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6"/>
      <c r="CR51" s="376"/>
      <c r="CS51" s="376"/>
      <c r="CT51" s="376"/>
      <c r="CU51" s="376"/>
      <c r="CV51" s="376"/>
      <c r="CW51" s="376"/>
      <c r="CX51" s="376"/>
      <c r="CY51" s="376"/>
      <c r="CZ51" s="376"/>
      <c r="DA51" s="376"/>
      <c r="DB51" s="376"/>
      <c r="DC51" s="376"/>
      <c r="DD51" s="376"/>
      <c r="DE51" s="376"/>
      <c r="DF51" s="376"/>
      <c r="DG51" s="376"/>
      <c r="DH51" s="376"/>
      <c r="DI51" s="376"/>
      <c r="DJ51" s="376"/>
      <c r="DK51" s="376"/>
      <c r="DL51" s="376"/>
      <c r="DM51" s="376"/>
      <c r="DN51" s="376"/>
      <c r="DO51" s="376"/>
      <c r="DP51" s="376"/>
      <c r="DQ51" s="376"/>
      <c r="DR51" s="376"/>
      <c r="DS51" s="376"/>
      <c r="DT51" s="376"/>
      <c r="DU51" s="376"/>
    </row>
    <row r="52" ht="15" hidden="1"/>
    <row r="53" spans="1:125" ht="15">
      <c r="A53" s="409" t="s">
        <v>268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0"/>
      <c r="CZ53" s="410"/>
      <c r="DA53" s="410"/>
      <c r="DB53" s="410"/>
      <c r="DC53" s="410"/>
      <c r="DD53" s="410"/>
      <c r="DE53" s="410"/>
      <c r="DF53" s="410"/>
      <c r="DG53" s="410"/>
      <c r="DH53" s="410"/>
      <c r="DI53" s="410"/>
      <c r="DJ53" s="410"/>
      <c r="DK53" s="410"/>
      <c r="DL53" s="410"/>
      <c r="DM53" s="410"/>
      <c r="DN53" s="410"/>
      <c r="DO53" s="410"/>
      <c r="DP53" s="410"/>
      <c r="DQ53" s="410"/>
      <c r="DR53" s="410"/>
      <c r="DS53" s="410"/>
      <c r="DT53" s="410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411" t="s">
        <v>3</v>
      </c>
      <c r="B55" s="412"/>
      <c r="C55" s="412"/>
      <c r="D55" s="412"/>
      <c r="E55" s="412"/>
      <c r="F55" s="413"/>
      <c r="G55" s="411" t="s">
        <v>54</v>
      </c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3"/>
      <c r="AC55" s="411" t="s">
        <v>154</v>
      </c>
      <c r="AD55" s="420"/>
      <c r="AE55" s="420"/>
      <c r="AF55" s="420"/>
      <c r="AG55" s="420"/>
      <c r="AH55" s="420"/>
      <c r="AI55" s="420"/>
      <c r="AJ55" s="420"/>
      <c r="AK55" s="420"/>
      <c r="AL55" s="411" t="s">
        <v>55</v>
      </c>
      <c r="AM55" s="420"/>
      <c r="AN55" s="420"/>
      <c r="AO55" s="420"/>
      <c r="AP55" s="420"/>
      <c r="AQ55" s="420"/>
      <c r="AR55" s="420"/>
      <c r="AS55" s="420"/>
      <c r="AT55" s="420"/>
      <c r="AU55" s="425"/>
      <c r="AV55" s="429" t="s">
        <v>170</v>
      </c>
      <c r="AW55" s="430"/>
      <c r="AX55" s="430"/>
      <c r="AY55" s="430"/>
      <c r="AZ55" s="430"/>
      <c r="BA55" s="430"/>
      <c r="BB55" s="430"/>
      <c r="BC55" s="430"/>
      <c r="BD55" s="431"/>
      <c r="BE55" s="411" t="s">
        <v>171</v>
      </c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3"/>
      <c r="BS55" s="406" t="s">
        <v>0</v>
      </c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  <c r="DD55" s="436"/>
      <c r="DE55" s="436"/>
      <c r="DF55" s="436"/>
      <c r="DG55" s="436"/>
      <c r="DH55" s="436"/>
      <c r="DI55" s="436"/>
      <c r="DJ55" s="436"/>
      <c r="DK55" s="436"/>
      <c r="DL55" s="436"/>
      <c r="DM55" s="436"/>
      <c r="DN55" s="436"/>
      <c r="DO55" s="436"/>
      <c r="DP55" s="436"/>
      <c r="DQ55" s="436"/>
      <c r="DR55" s="436"/>
      <c r="DS55" s="436"/>
      <c r="DT55" s="436"/>
      <c r="DU55" s="437"/>
    </row>
    <row r="56" spans="1:125" ht="68.25" customHeight="1">
      <c r="A56" s="414"/>
      <c r="B56" s="415"/>
      <c r="C56" s="415"/>
      <c r="D56" s="415"/>
      <c r="E56" s="415"/>
      <c r="F56" s="416"/>
      <c r="G56" s="414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6"/>
      <c r="AC56" s="421"/>
      <c r="AD56" s="422"/>
      <c r="AE56" s="422"/>
      <c r="AF56" s="422"/>
      <c r="AG56" s="422"/>
      <c r="AH56" s="422"/>
      <c r="AI56" s="422"/>
      <c r="AJ56" s="422"/>
      <c r="AK56" s="422"/>
      <c r="AL56" s="421"/>
      <c r="AM56" s="426"/>
      <c r="AN56" s="426"/>
      <c r="AO56" s="426"/>
      <c r="AP56" s="426"/>
      <c r="AQ56" s="426"/>
      <c r="AR56" s="426"/>
      <c r="AS56" s="426"/>
      <c r="AT56" s="426"/>
      <c r="AU56" s="427"/>
      <c r="AV56" s="432"/>
      <c r="AW56" s="432"/>
      <c r="AX56" s="432"/>
      <c r="AY56" s="432"/>
      <c r="AZ56" s="432"/>
      <c r="BA56" s="432"/>
      <c r="BB56" s="432"/>
      <c r="BC56" s="432"/>
      <c r="BD56" s="433"/>
      <c r="BE56" s="414"/>
      <c r="BF56" s="415"/>
      <c r="BG56" s="415"/>
      <c r="BH56" s="415"/>
      <c r="BI56" s="415"/>
      <c r="BJ56" s="415"/>
      <c r="BK56" s="415"/>
      <c r="BL56" s="415"/>
      <c r="BM56" s="415"/>
      <c r="BN56" s="415"/>
      <c r="BO56" s="415"/>
      <c r="BP56" s="415"/>
      <c r="BQ56" s="415"/>
      <c r="BR56" s="416"/>
      <c r="BS56" s="438" t="s">
        <v>120</v>
      </c>
      <c r="BT56" s="439"/>
      <c r="BU56" s="439"/>
      <c r="BV56" s="439"/>
      <c r="BW56" s="439"/>
      <c r="BX56" s="439"/>
      <c r="BY56" s="439"/>
      <c r="BZ56" s="439"/>
      <c r="CA56" s="439"/>
      <c r="CB56" s="439"/>
      <c r="CC56" s="439"/>
      <c r="CD56" s="439"/>
      <c r="CE56" s="439"/>
      <c r="CF56" s="440"/>
      <c r="CG56" s="438" t="s">
        <v>122</v>
      </c>
      <c r="CH56" s="439"/>
      <c r="CI56" s="439"/>
      <c r="CJ56" s="439"/>
      <c r="CK56" s="439"/>
      <c r="CL56" s="439"/>
      <c r="CM56" s="439"/>
      <c r="CN56" s="439"/>
      <c r="CO56" s="439"/>
      <c r="CP56" s="439"/>
      <c r="CQ56" s="439"/>
      <c r="CR56" s="439"/>
      <c r="CS56" s="439"/>
      <c r="CT56" s="439"/>
      <c r="CU56" s="439"/>
      <c r="CV56" s="440"/>
      <c r="CW56" s="403" t="s">
        <v>19</v>
      </c>
      <c r="CX56" s="404"/>
      <c r="CY56" s="404"/>
      <c r="CZ56" s="404"/>
      <c r="DA56" s="404"/>
      <c r="DB56" s="404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  <c r="DN56" s="404"/>
      <c r="DO56" s="404"/>
      <c r="DP56" s="404"/>
      <c r="DQ56" s="404"/>
      <c r="DR56" s="404"/>
      <c r="DS56" s="404"/>
      <c r="DT56" s="404"/>
      <c r="DU56" s="405"/>
    </row>
    <row r="57" spans="1:125" ht="28.5" customHeight="1">
      <c r="A57" s="417"/>
      <c r="B57" s="418"/>
      <c r="C57" s="418"/>
      <c r="D57" s="418"/>
      <c r="E57" s="418"/>
      <c r="F57" s="419"/>
      <c r="G57" s="41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9"/>
      <c r="AC57" s="423"/>
      <c r="AD57" s="424"/>
      <c r="AE57" s="424"/>
      <c r="AF57" s="424"/>
      <c r="AG57" s="424"/>
      <c r="AH57" s="424"/>
      <c r="AI57" s="424"/>
      <c r="AJ57" s="424"/>
      <c r="AK57" s="424"/>
      <c r="AL57" s="423"/>
      <c r="AM57" s="424"/>
      <c r="AN57" s="424"/>
      <c r="AO57" s="424"/>
      <c r="AP57" s="424"/>
      <c r="AQ57" s="424"/>
      <c r="AR57" s="424"/>
      <c r="AS57" s="424"/>
      <c r="AT57" s="424"/>
      <c r="AU57" s="428"/>
      <c r="AV57" s="434"/>
      <c r="AW57" s="434"/>
      <c r="AX57" s="434"/>
      <c r="AY57" s="434"/>
      <c r="AZ57" s="434"/>
      <c r="BA57" s="434"/>
      <c r="BB57" s="434"/>
      <c r="BC57" s="434"/>
      <c r="BD57" s="435"/>
      <c r="BE57" s="417"/>
      <c r="BF57" s="418"/>
      <c r="BG57" s="418"/>
      <c r="BH57" s="418"/>
      <c r="BI57" s="418"/>
      <c r="BJ57" s="418"/>
      <c r="BK57" s="418"/>
      <c r="BL57" s="418"/>
      <c r="BM57" s="418"/>
      <c r="BN57" s="418"/>
      <c r="BO57" s="418"/>
      <c r="BP57" s="418"/>
      <c r="BQ57" s="418"/>
      <c r="BR57" s="419"/>
      <c r="BS57" s="441"/>
      <c r="BT57" s="442"/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3"/>
      <c r="CG57" s="441"/>
      <c r="CH57" s="442"/>
      <c r="CI57" s="442"/>
      <c r="CJ57" s="442"/>
      <c r="CK57" s="442"/>
      <c r="CL57" s="442"/>
      <c r="CM57" s="442"/>
      <c r="CN57" s="442"/>
      <c r="CO57" s="442"/>
      <c r="CP57" s="442"/>
      <c r="CQ57" s="442"/>
      <c r="CR57" s="442"/>
      <c r="CS57" s="442"/>
      <c r="CT57" s="442"/>
      <c r="CU57" s="442"/>
      <c r="CV57" s="443"/>
      <c r="CW57" s="406" t="s">
        <v>2</v>
      </c>
      <c r="CX57" s="407"/>
      <c r="CY57" s="407"/>
      <c r="CZ57" s="407"/>
      <c r="DA57" s="407"/>
      <c r="DB57" s="407"/>
      <c r="DC57" s="407"/>
      <c r="DD57" s="407"/>
      <c r="DE57" s="407"/>
      <c r="DF57" s="407"/>
      <c r="DG57" s="407"/>
      <c r="DH57" s="407"/>
      <c r="DI57" s="408"/>
      <c r="DJ57" s="406" t="s">
        <v>34</v>
      </c>
      <c r="DK57" s="407"/>
      <c r="DL57" s="407"/>
      <c r="DM57" s="407"/>
      <c r="DN57" s="407"/>
      <c r="DO57" s="407"/>
      <c r="DP57" s="407"/>
      <c r="DQ57" s="407"/>
      <c r="DR57" s="407"/>
      <c r="DS57" s="407"/>
      <c r="DT57" s="407"/>
      <c r="DU57" s="408"/>
    </row>
    <row r="58" spans="1:125" ht="15">
      <c r="A58" s="396">
        <v>1</v>
      </c>
      <c r="B58" s="397"/>
      <c r="C58" s="397"/>
      <c r="D58" s="397"/>
      <c r="E58" s="397"/>
      <c r="F58" s="398"/>
      <c r="G58" s="396">
        <v>2</v>
      </c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8"/>
      <c r="AC58" s="392">
        <v>3</v>
      </c>
      <c r="AD58" s="393"/>
      <c r="AE58" s="393"/>
      <c r="AF58" s="393"/>
      <c r="AG58" s="393"/>
      <c r="AH58" s="393"/>
      <c r="AI58" s="393"/>
      <c r="AJ58" s="393"/>
      <c r="AK58" s="393"/>
      <c r="AL58" s="392">
        <v>4</v>
      </c>
      <c r="AM58" s="393"/>
      <c r="AN58" s="393"/>
      <c r="AO58" s="393"/>
      <c r="AP58" s="393"/>
      <c r="AQ58" s="393"/>
      <c r="AR58" s="393"/>
      <c r="AS58" s="393"/>
      <c r="AT58" s="393"/>
      <c r="AU58" s="394"/>
      <c r="AV58" s="395">
        <v>5</v>
      </c>
      <c r="AW58" s="393"/>
      <c r="AX58" s="393"/>
      <c r="AY58" s="393"/>
      <c r="AZ58" s="393"/>
      <c r="BA58" s="393"/>
      <c r="BB58" s="393"/>
      <c r="BC58" s="393"/>
      <c r="BD58" s="394"/>
      <c r="BE58" s="396">
        <v>6</v>
      </c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8"/>
      <c r="BS58" s="396">
        <v>7</v>
      </c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8"/>
      <c r="CG58" s="396">
        <v>8</v>
      </c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398"/>
      <c r="CW58" s="396">
        <v>9</v>
      </c>
      <c r="CX58" s="397"/>
      <c r="CY58" s="397"/>
      <c r="CZ58" s="397"/>
      <c r="DA58" s="397"/>
      <c r="DB58" s="397"/>
      <c r="DC58" s="397"/>
      <c r="DD58" s="397"/>
      <c r="DE58" s="397"/>
      <c r="DF58" s="397"/>
      <c r="DG58" s="397"/>
      <c r="DH58" s="397"/>
      <c r="DI58" s="398"/>
      <c r="DJ58" s="396">
        <v>10</v>
      </c>
      <c r="DK58" s="397"/>
      <c r="DL58" s="397"/>
      <c r="DM58" s="397"/>
      <c r="DN58" s="397"/>
      <c r="DO58" s="397"/>
      <c r="DP58" s="397"/>
      <c r="DQ58" s="397"/>
      <c r="DR58" s="397"/>
      <c r="DS58" s="397"/>
      <c r="DT58" s="397"/>
      <c r="DU58" s="398"/>
    </row>
    <row r="59" spans="1:125" ht="15" customHeight="1">
      <c r="A59" s="399" t="s">
        <v>7</v>
      </c>
      <c r="B59" s="400"/>
      <c r="C59" s="400"/>
      <c r="D59" s="400"/>
      <c r="E59" s="400"/>
      <c r="F59" s="401"/>
      <c r="G59" s="402" t="s">
        <v>177</v>
      </c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5"/>
      <c r="AC59" s="392" t="s">
        <v>1</v>
      </c>
      <c r="AD59" s="393"/>
      <c r="AE59" s="393"/>
      <c r="AF59" s="393"/>
      <c r="AG59" s="393"/>
      <c r="AH59" s="393"/>
      <c r="AI59" s="393"/>
      <c r="AJ59" s="393"/>
      <c r="AK59" s="393"/>
      <c r="AL59" s="392" t="s">
        <v>1</v>
      </c>
      <c r="AM59" s="393"/>
      <c r="AN59" s="393"/>
      <c r="AO59" s="393"/>
      <c r="AP59" s="393"/>
      <c r="AQ59" s="393"/>
      <c r="AR59" s="393"/>
      <c r="AS59" s="393"/>
      <c r="AT59" s="393"/>
      <c r="AU59" s="394"/>
      <c r="AV59" s="395" t="s">
        <v>1</v>
      </c>
      <c r="AW59" s="393"/>
      <c r="AX59" s="393"/>
      <c r="AY59" s="393"/>
      <c r="AZ59" s="393"/>
      <c r="BA59" s="393"/>
      <c r="BB59" s="393"/>
      <c r="BC59" s="393"/>
      <c r="BD59" s="394"/>
      <c r="BE59" s="377">
        <v>83097.06</v>
      </c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9"/>
      <c r="BS59" s="377">
        <f>BS61</f>
        <v>83097.06</v>
      </c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  <c r="CF59" s="379"/>
      <c r="CG59" s="377"/>
      <c r="CH59" s="378"/>
      <c r="CI59" s="378"/>
      <c r="CJ59" s="378"/>
      <c r="CK59" s="378"/>
      <c r="CL59" s="378"/>
      <c r="CM59" s="378"/>
      <c r="CN59" s="378"/>
      <c r="CO59" s="378"/>
      <c r="CP59" s="378"/>
      <c r="CQ59" s="378"/>
      <c r="CR59" s="378"/>
      <c r="CS59" s="378"/>
      <c r="CT59" s="378"/>
      <c r="CU59" s="378"/>
      <c r="CV59" s="379"/>
      <c r="CW59" s="380"/>
      <c r="CX59" s="381"/>
      <c r="CY59" s="381"/>
      <c r="CZ59" s="381"/>
      <c r="DA59" s="381"/>
      <c r="DB59" s="381"/>
      <c r="DC59" s="381"/>
      <c r="DD59" s="381"/>
      <c r="DE59" s="381"/>
      <c r="DF59" s="381"/>
      <c r="DG59" s="381"/>
      <c r="DH59" s="381"/>
      <c r="DI59" s="382"/>
      <c r="DJ59" s="380"/>
      <c r="DK59" s="381"/>
      <c r="DL59" s="381"/>
      <c r="DM59" s="381"/>
      <c r="DN59" s="381"/>
      <c r="DO59" s="381"/>
      <c r="DP59" s="381"/>
      <c r="DQ59" s="381"/>
      <c r="DR59" s="381"/>
      <c r="DS59" s="381"/>
      <c r="DT59" s="381"/>
      <c r="DU59" s="382"/>
    </row>
    <row r="60" spans="1:125" ht="15">
      <c r="A60" s="386"/>
      <c r="B60" s="387"/>
      <c r="C60" s="387"/>
      <c r="D60" s="387"/>
      <c r="E60" s="387"/>
      <c r="F60" s="388"/>
      <c r="G60" s="389" t="s">
        <v>0</v>
      </c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1"/>
      <c r="AC60" s="392" t="s">
        <v>1</v>
      </c>
      <c r="AD60" s="393"/>
      <c r="AE60" s="393"/>
      <c r="AF60" s="393"/>
      <c r="AG60" s="393"/>
      <c r="AH60" s="393"/>
      <c r="AI60" s="393"/>
      <c r="AJ60" s="393"/>
      <c r="AK60" s="393"/>
      <c r="AL60" s="392" t="s">
        <v>1</v>
      </c>
      <c r="AM60" s="393"/>
      <c r="AN60" s="393"/>
      <c r="AO60" s="393"/>
      <c r="AP60" s="393"/>
      <c r="AQ60" s="393"/>
      <c r="AR60" s="393"/>
      <c r="AS60" s="393"/>
      <c r="AT60" s="393"/>
      <c r="AU60" s="394"/>
      <c r="AV60" s="395" t="s">
        <v>1</v>
      </c>
      <c r="AW60" s="393"/>
      <c r="AX60" s="393"/>
      <c r="AY60" s="393"/>
      <c r="AZ60" s="393"/>
      <c r="BA60" s="393"/>
      <c r="BB60" s="393"/>
      <c r="BC60" s="393"/>
      <c r="BD60" s="394"/>
      <c r="BE60" s="377" t="s">
        <v>1</v>
      </c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9"/>
      <c r="BS60" s="377" t="s">
        <v>1</v>
      </c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  <c r="CF60" s="379"/>
      <c r="CG60" s="377" t="s">
        <v>1</v>
      </c>
      <c r="CH60" s="378"/>
      <c r="CI60" s="378"/>
      <c r="CJ60" s="378"/>
      <c r="CK60" s="378"/>
      <c r="CL60" s="378"/>
      <c r="CM60" s="378"/>
      <c r="CN60" s="378"/>
      <c r="CO60" s="378"/>
      <c r="CP60" s="378"/>
      <c r="CQ60" s="378"/>
      <c r="CR60" s="378"/>
      <c r="CS60" s="378"/>
      <c r="CT60" s="378"/>
      <c r="CU60" s="378"/>
      <c r="CV60" s="379"/>
      <c r="CW60" s="380" t="s">
        <v>1</v>
      </c>
      <c r="CX60" s="381"/>
      <c r="CY60" s="381"/>
      <c r="CZ60" s="381"/>
      <c r="DA60" s="381"/>
      <c r="DB60" s="381"/>
      <c r="DC60" s="381"/>
      <c r="DD60" s="381"/>
      <c r="DE60" s="381"/>
      <c r="DF60" s="381"/>
      <c r="DG60" s="381"/>
      <c r="DH60" s="381"/>
      <c r="DI60" s="382"/>
      <c r="DJ60" s="380" t="s">
        <v>1</v>
      </c>
      <c r="DK60" s="381"/>
      <c r="DL60" s="381"/>
      <c r="DM60" s="381"/>
      <c r="DN60" s="381"/>
      <c r="DO60" s="381"/>
      <c r="DP60" s="381"/>
      <c r="DQ60" s="381"/>
      <c r="DR60" s="381"/>
      <c r="DS60" s="381"/>
      <c r="DT60" s="381"/>
      <c r="DU60" s="382"/>
    </row>
    <row r="61" spans="1:125" ht="15">
      <c r="A61" s="386" t="s">
        <v>23</v>
      </c>
      <c r="B61" s="387"/>
      <c r="C61" s="387"/>
      <c r="D61" s="387"/>
      <c r="E61" s="387"/>
      <c r="F61" s="388"/>
      <c r="G61" s="389" t="s">
        <v>266</v>
      </c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1"/>
      <c r="AC61" s="392">
        <v>610</v>
      </c>
      <c r="AD61" s="393"/>
      <c r="AE61" s="393"/>
      <c r="AF61" s="393"/>
      <c r="AG61" s="393"/>
      <c r="AH61" s="393"/>
      <c r="AI61" s="393"/>
      <c r="AJ61" s="393"/>
      <c r="AK61" s="393"/>
      <c r="AL61" s="392">
        <v>83097.06</v>
      </c>
      <c r="AM61" s="393"/>
      <c r="AN61" s="393"/>
      <c r="AO61" s="393"/>
      <c r="AP61" s="393"/>
      <c r="AQ61" s="393"/>
      <c r="AR61" s="393"/>
      <c r="AS61" s="393"/>
      <c r="AT61" s="393"/>
      <c r="AU61" s="394"/>
      <c r="AV61" s="395">
        <v>1</v>
      </c>
      <c r="AW61" s="393"/>
      <c r="AX61" s="393"/>
      <c r="AY61" s="393"/>
      <c r="AZ61" s="393"/>
      <c r="BA61" s="393"/>
      <c r="BB61" s="393"/>
      <c r="BC61" s="393"/>
      <c r="BD61" s="394"/>
      <c r="BE61" s="377">
        <f>AL61*AV61</f>
        <v>83097.06</v>
      </c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79"/>
      <c r="BS61" s="377">
        <f>BE61</f>
        <v>83097.06</v>
      </c>
      <c r="BT61" s="378"/>
      <c r="BU61" s="378"/>
      <c r="BV61" s="378"/>
      <c r="BW61" s="378"/>
      <c r="BX61" s="378"/>
      <c r="BY61" s="378"/>
      <c r="BZ61" s="378"/>
      <c r="CA61" s="378"/>
      <c r="CB61" s="378"/>
      <c r="CC61" s="378"/>
      <c r="CD61" s="378"/>
      <c r="CE61" s="378"/>
      <c r="CF61" s="379"/>
      <c r="CG61" s="377"/>
      <c r="CH61" s="378"/>
      <c r="CI61" s="378"/>
      <c r="CJ61" s="378"/>
      <c r="CK61" s="378"/>
      <c r="CL61" s="378"/>
      <c r="CM61" s="378"/>
      <c r="CN61" s="378"/>
      <c r="CO61" s="378"/>
      <c r="CP61" s="378"/>
      <c r="CQ61" s="378"/>
      <c r="CR61" s="378"/>
      <c r="CS61" s="378"/>
      <c r="CT61" s="378"/>
      <c r="CU61" s="378"/>
      <c r="CV61" s="379"/>
      <c r="CW61" s="380"/>
      <c r="CX61" s="381"/>
      <c r="CY61" s="381"/>
      <c r="CZ61" s="381"/>
      <c r="DA61" s="381"/>
      <c r="DB61" s="381"/>
      <c r="DC61" s="381"/>
      <c r="DD61" s="381"/>
      <c r="DE61" s="381"/>
      <c r="DF61" s="381"/>
      <c r="DG61" s="381"/>
      <c r="DH61" s="381"/>
      <c r="DI61" s="382"/>
      <c r="DJ61" s="380"/>
      <c r="DK61" s="381"/>
      <c r="DL61" s="381"/>
      <c r="DM61" s="381"/>
      <c r="DN61" s="381"/>
      <c r="DO61" s="381"/>
      <c r="DP61" s="381"/>
      <c r="DQ61" s="381"/>
      <c r="DR61" s="381"/>
      <c r="DS61" s="381"/>
      <c r="DT61" s="381"/>
      <c r="DU61" s="382"/>
    </row>
    <row r="62" spans="1:125" ht="15">
      <c r="A62" s="383" t="s">
        <v>18</v>
      </c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5"/>
      <c r="BE62" s="377">
        <f>BE59</f>
        <v>83097.06</v>
      </c>
      <c r="BF62" s="378"/>
      <c r="BG62" s="378"/>
      <c r="BH62" s="378"/>
      <c r="BI62" s="378"/>
      <c r="BJ62" s="378"/>
      <c r="BK62" s="378"/>
      <c r="BL62" s="378"/>
      <c r="BM62" s="378"/>
      <c r="BN62" s="378"/>
      <c r="BO62" s="378"/>
      <c r="BP62" s="378"/>
      <c r="BQ62" s="378"/>
      <c r="BR62" s="379"/>
      <c r="BS62" s="377">
        <f>BS59</f>
        <v>83097.06</v>
      </c>
      <c r="BT62" s="378"/>
      <c r="BU62" s="378"/>
      <c r="BV62" s="378"/>
      <c r="BW62" s="378"/>
      <c r="BX62" s="378"/>
      <c r="BY62" s="378"/>
      <c r="BZ62" s="378"/>
      <c r="CA62" s="378"/>
      <c r="CB62" s="378"/>
      <c r="CC62" s="378"/>
      <c r="CD62" s="378"/>
      <c r="CE62" s="378"/>
      <c r="CF62" s="379"/>
      <c r="CG62" s="377"/>
      <c r="CH62" s="378"/>
      <c r="CI62" s="378"/>
      <c r="CJ62" s="378"/>
      <c r="CK62" s="378"/>
      <c r="CL62" s="378"/>
      <c r="CM62" s="378"/>
      <c r="CN62" s="378"/>
      <c r="CO62" s="378"/>
      <c r="CP62" s="378"/>
      <c r="CQ62" s="378"/>
      <c r="CR62" s="378"/>
      <c r="CS62" s="378"/>
      <c r="CT62" s="378"/>
      <c r="CU62" s="378"/>
      <c r="CV62" s="379"/>
      <c r="CW62" s="377"/>
      <c r="CX62" s="378"/>
      <c r="CY62" s="378"/>
      <c r="CZ62" s="378"/>
      <c r="DA62" s="378"/>
      <c r="DB62" s="378"/>
      <c r="DC62" s="378"/>
      <c r="DD62" s="378"/>
      <c r="DE62" s="378"/>
      <c r="DF62" s="378"/>
      <c r="DG62" s="378"/>
      <c r="DH62" s="378"/>
      <c r="DI62" s="379"/>
      <c r="DJ62" s="377"/>
      <c r="DK62" s="378"/>
      <c r="DL62" s="378"/>
      <c r="DM62" s="378"/>
      <c r="DN62" s="378"/>
      <c r="DO62" s="378"/>
      <c r="DP62" s="378"/>
      <c r="DQ62" s="378"/>
      <c r="DR62" s="378"/>
      <c r="DS62" s="378"/>
      <c r="DT62" s="378"/>
      <c r="DU62" s="379"/>
    </row>
    <row r="63" spans="1:125" ht="15">
      <c r="A63" s="375" t="s">
        <v>269</v>
      </c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76"/>
      <c r="BF63" s="376"/>
      <c r="BG63" s="376"/>
      <c r="BH63" s="376"/>
      <c r="BI63" s="376"/>
      <c r="BJ63" s="376"/>
      <c r="BK63" s="376"/>
      <c r="BL63" s="376"/>
      <c r="BM63" s="376"/>
      <c r="BN63" s="376"/>
      <c r="BO63" s="376"/>
      <c r="BP63" s="376"/>
      <c r="BQ63" s="376"/>
      <c r="BR63" s="376"/>
      <c r="BS63" s="376"/>
      <c r="BT63" s="376"/>
      <c r="BU63" s="376"/>
      <c r="BV63" s="376"/>
      <c r="BW63" s="376"/>
      <c r="BX63" s="376"/>
      <c r="BY63" s="376"/>
      <c r="BZ63" s="376"/>
      <c r="CA63" s="376"/>
      <c r="CB63" s="376"/>
      <c r="CC63" s="376"/>
      <c r="CD63" s="376"/>
      <c r="CE63" s="376"/>
      <c r="CF63" s="376"/>
      <c r="CG63" s="376"/>
      <c r="CH63" s="376"/>
      <c r="CI63" s="376"/>
      <c r="CJ63" s="376"/>
      <c r="CK63" s="376"/>
      <c r="CL63" s="376"/>
      <c r="CM63" s="376"/>
      <c r="CN63" s="376"/>
      <c r="CO63" s="376"/>
      <c r="CP63" s="376"/>
      <c r="CQ63" s="376"/>
      <c r="CR63" s="376"/>
      <c r="CS63" s="376"/>
      <c r="CT63" s="376"/>
      <c r="CU63" s="376"/>
      <c r="CV63" s="376"/>
      <c r="CW63" s="376"/>
      <c r="CX63" s="376"/>
      <c r="CY63" s="376"/>
      <c r="CZ63" s="376"/>
      <c r="DA63" s="376"/>
      <c r="DB63" s="376"/>
      <c r="DC63" s="376"/>
      <c r="DD63" s="376"/>
      <c r="DE63" s="376"/>
      <c r="DF63" s="376"/>
      <c r="DG63" s="376"/>
      <c r="DH63" s="376"/>
      <c r="DI63" s="376"/>
      <c r="DJ63" s="376"/>
      <c r="DK63" s="376"/>
      <c r="DL63" s="376"/>
      <c r="DM63" s="376"/>
      <c r="DN63" s="376"/>
      <c r="DO63" s="376"/>
      <c r="DP63" s="376"/>
      <c r="DQ63" s="376"/>
      <c r="DR63" s="376"/>
      <c r="DS63" s="376"/>
      <c r="DT63" s="376"/>
      <c r="DU63" s="376"/>
    </row>
  </sheetData>
  <sheetProtection/>
  <mergeCells count="338"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G33:AB33"/>
    <mergeCell ref="G34:AB34"/>
    <mergeCell ref="A34:F34"/>
    <mergeCell ref="AC34:AP34"/>
    <mergeCell ref="AQ34:BD34"/>
    <mergeCell ref="A33:F33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CW38:DI38"/>
    <mergeCell ref="AC37:AP37"/>
    <mergeCell ref="AQ37:BD37"/>
    <mergeCell ref="BE37:BR37"/>
    <mergeCell ref="BS37:CF37"/>
    <mergeCell ref="BS38:CF38"/>
    <mergeCell ref="CW37:DI37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A1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411" t="s">
        <v>3</v>
      </c>
      <c r="B5" s="412"/>
      <c r="C5" s="412"/>
      <c r="D5" s="412"/>
      <c r="E5" s="412"/>
      <c r="F5" s="413"/>
      <c r="G5" s="411" t="s">
        <v>22</v>
      </c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3"/>
      <c r="Z5" s="411" t="s">
        <v>59</v>
      </c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3"/>
      <c r="AM5" s="411" t="s">
        <v>60</v>
      </c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3"/>
      <c r="AZ5" s="411" t="s">
        <v>61</v>
      </c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1" t="s">
        <v>62</v>
      </c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3"/>
      <c r="BX5" s="406" t="s">
        <v>0</v>
      </c>
      <c r="BY5" s="407"/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7"/>
      <c r="CW5" s="407"/>
      <c r="CX5" s="407"/>
      <c r="CY5" s="407"/>
      <c r="CZ5" s="407"/>
      <c r="DA5" s="407"/>
      <c r="DB5" s="407"/>
      <c r="DC5" s="407"/>
      <c r="DD5" s="407"/>
      <c r="DE5" s="407"/>
      <c r="DF5" s="407"/>
      <c r="DG5" s="407"/>
      <c r="DH5" s="407"/>
      <c r="DI5" s="407"/>
      <c r="DJ5" s="407"/>
      <c r="DK5" s="407"/>
      <c r="DL5" s="407"/>
      <c r="DM5" s="407"/>
      <c r="DN5" s="407"/>
      <c r="DO5" s="407"/>
      <c r="DP5" s="407"/>
      <c r="DQ5" s="407"/>
      <c r="DR5" s="407"/>
      <c r="DS5" s="407"/>
      <c r="DT5" s="408"/>
    </row>
    <row r="6" spans="1:124" s="3" customFormat="1" ht="85.5" customHeight="1">
      <c r="A6" s="414"/>
      <c r="B6" s="415"/>
      <c r="C6" s="415"/>
      <c r="D6" s="415"/>
      <c r="E6" s="415"/>
      <c r="F6" s="416"/>
      <c r="G6" s="414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6"/>
      <c r="Z6" s="414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6"/>
      <c r="AM6" s="414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6"/>
      <c r="AZ6" s="414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4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6"/>
      <c r="BX6" s="438" t="s">
        <v>119</v>
      </c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40"/>
      <c r="CK6" s="438" t="s">
        <v>122</v>
      </c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40"/>
      <c r="CZ6" s="406" t="s">
        <v>19</v>
      </c>
      <c r="DA6" s="436"/>
      <c r="DB6" s="436"/>
      <c r="DC6" s="436"/>
      <c r="DD6" s="436"/>
      <c r="DE6" s="436"/>
      <c r="DF6" s="436"/>
      <c r="DG6" s="436"/>
      <c r="DH6" s="436"/>
      <c r="DI6" s="436"/>
      <c r="DJ6" s="436"/>
      <c r="DK6" s="436"/>
      <c r="DL6" s="436"/>
      <c r="DM6" s="436"/>
      <c r="DN6" s="436"/>
      <c r="DO6" s="436"/>
      <c r="DP6" s="436"/>
      <c r="DQ6" s="436"/>
      <c r="DR6" s="436"/>
      <c r="DS6" s="436"/>
      <c r="DT6" s="437"/>
    </row>
    <row r="7" spans="1:124" s="3" customFormat="1" ht="28.5" customHeight="1">
      <c r="A7" s="417"/>
      <c r="B7" s="418"/>
      <c r="C7" s="418"/>
      <c r="D7" s="418"/>
      <c r="E7" s="418"/>
      <c r="F7" s="419"/>
      <c r="G7" s="41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  <c r="Z7" s="417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9"/>
      <c r="AM7" s="417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9"/>
      <c r="AZ7" s="417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7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9"/>
      <c r="BX7" s="441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3"/>
      <c r="CK7" s="441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3"/>
      <c r="CZ7" s="406" t="s">
        <v>2</v>
      </c>
      <c r="DA7" s="407"/>
      <c r="DB7" s="407"/>
      <c r="DC7" s="407"/>
      <c r="DD7" s="407"/>
      <c r="DE7" s="407"/>
      <c r="DF7" s="407"/>
      <c r="DG7" s="407"/>
      <c r="DH7" s="407"/>
      <c r="DI7" s="407"/>
      <c r="DJ7" s="408"/>
      <c r="DK7" s="406" t="s">
        <v>34</v>
      </c>
      <c r="DL7" s="407"/>
      <c r="DM7" s="407"/>
      <c r="DN7" s="407"/>
      <c r="DO7" s="407"/>
      <c r="DP7" s="407"/>
      <c r="DQ7" s="407"/>
      <c r="DR7" s="407"/>
      <c r="DS7" s="407"/>
      <c r="DT7" s="408"/>
    </row>
    <row r="8" spans="1:124" s="6" customFormat="1" ht="12.75">
      <c r="A8" s="396">
        <v>1</v>
      </c>
      <c r="B8" s="397"/>
      <c r="C8" s="397"/>
      <c r="D8" s="397"/>
      <c r="E8" s="397"/>
      <c r="F8" s="398"/>
      <c r="G8" s="396">
        <v>2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8"/>
      <c r="Z8" s="396">
        <v>3</v>
      </c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8"/>
      <c r="AM8" s="396">
        <v>4</v>
      </c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8"/>
      <c r="AZ8" s="396">
        <v>5</v>
      </c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6">
        <v>6</v>
      </c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8"/>
      <c r="BX8" s="396">
        <v>7</v>
      </c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8"/>
      <c r="CK8" s="396">
        <v>8</v>
      </c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8"/>
      <c r="CZ8" s="396">
        <v>9</v>
      </c>
      <c r="DA8" s="397"/>
      <c r="DB8" s="397"/>
      <c r="DC8" s="397"/>
      <c r="DD8" s="397"/>
      <c r="DE8" s="397"/>
      <c r="DF8" s="397"/>
      <c r="DG8" s="397"/>
      <c r="DH8" s="397"/>
      <c r="DI8" s="397"/>
      <c r="DJ8" s="398"/>
      <c r="DK8" s="396">
        <v>10</v>
      </c>
      <c r="DL8" s="397"/>
      <c r="DM8" s="397"/>
      <c r="DN8" s="397"/>
      <c r="DO8" s="397"/>
      <c r="DP8" s="397"/>
      <c r="DQ8" s="397"/>
      <c r="DR8" s="397"/>
      <c r="DS8" s="397"/>
      <c r="DT8" s="398"/>
    </row>
    <row r="9" spans="1:124" s="5" customFormat="1" ht="52.5" customHeight="1">
      <c r="A9" s="399" t="s">
        <v>7</v>
      </c>
      <c r="B9" s="400"/>
      <c r="C9" s="400"/>
      <c r="D9" s="400"/>
      <c r="E9" s="400"/>
      <c r="F9" s="401"/>
      <c r="G9" s="402" t="s">
        <v>64</v>
      </c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1"/>
      <c r="Z9" s="444">
        <v>8</v>
      </c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6"/>
      <c r="AM9" s="444">
        <v>12</v>
      </c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6"/>
      <c r="AZ9" s="444">
        <v>1300</v>
      </c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4">
        <f>Z9*AM9*AZ9</f>
        <v>124800</v>
      </c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6"/>
      <c r="BX9" s="444">
        <f>BL9</f>
        <v>124800</v>
      </c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6"/>
      <c r="CK9" s="444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6"/>
      <c r="CZ9" s="444"/>
      <c r="DA9" s="445"/>
      <c r="DB9" s="445"/>
      <c r="DC9" s="445"/>
      <c r="DD9" s="445"/>
      <c r="DE9" s="445"/>
      <c r="DF9" s="445"/>
      <c r="DG9" s="445"/>
      <c r="DH9" s="445"/>
      <c r="DI9" s="445"/>
      <c r="DJ9" s="446"/>
      <c r="DK9" s="444"/>
      <c r="DL9" s="445"/>
      <c r="DM9" s="445"/>
      <c r="DN9" s="445"/>
      <c r="DO9" s="445"/>
      <c r="DP9" s="445"/>
      <c r="DQ9" s="445"/>
      <c r="DR9" s="445"/>
      <c r="DS9" s="445"/>
      <c r="DT9" s="446"/>
    </row>
    <row r="10" spans="1:124" s="5" customFormat="1" ht="91.5" customHeight="1">
      <c r="A10" s="399" t="s">
        <v>8</v>
      </c>
      <c r="B10" s="400"/>
      <c r="C10" s="400"/>
      <c r="D10" s="400"/>
      <c r="E10" s="400"/>
      <c r="F10" s="401"/>
      <c r="G10" s="402" t="s">
        <v>63</v>
      </c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1"/>
      <c r="Z10" s="444">
        <v>3</v>
      </c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6"/>
      <c r="AM10" s="444">
        <v>12</v>
      </c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6"/>
      <c r="AZ10" s="444">
        <v>150</v>
      </c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4">
        <f>Z10*AM10*AZ10</f>
        <v>5400</v>
      </c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6"/>
      <c r="BX10" s="444">
        <f aca="true" t="shared" si="0" ref="BX10:BX17">BL10</f>
        <v>5400</v>
      </c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6"/>
      <c r="CK10" s="444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6"/>
      <c r="CZ10" s="444"/>
      <c r="DA10" s="445"/>
      <c r="DB10" s="445"/>
      <c r="DC10" s="445"/>
      <c r="DD10" s="445"/>
      <c r="DE10" s="445"/>
      <c r="DF10" s="445"/>
      <c r="DG10" s="445"/>
      <c r="DH10" s="445"/>
      <c r="DI10" s="445"/>
      <c r="DJ10" s="446"/>
      <c r="DK10" s="444"/>
      <c r="DL10" s="445"/>
      <c r="DM10" s="445"/>
      <c r="DN10" s="445"/>
      <c r="DO10" s="445"/>
      <c r="DP10" s="445"/>
      <c r="DQ10" s="445"/>
      <c r="DR10" s="445"/>
      <c r="DS10" s="445"/>
      <c r="DT10" s="446"/>
    </row>
    <row r="11" spans="1:124" s="5" customFormat="1" ht="26.25" customHeight="1" hidden="1">
      <c r="A11" s="399" t="s">
        <v>9</v>
      </c>
      <c r="B11" s="400"/>
      <c r="C11" s="400"/>
      <c r="D11" s="400"/>
      <c r="E11" s="400"/>
      <c r="F11" s="401"/>
      <c r="G11" s="402" t="s">
        <v>65</v>
      </c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1"/>
      <c r="Z11" s="444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6"/>
      <c r="AM11" s="444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6"/>
      <c r="AZ11" s="444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4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6"/>
      <c r="BX11" s="444">
        <f t="shared" si="0"/>
        <v>0</v>
      </c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6"/>
      <c r="CK11" s="444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6"/>
      <c r="CZ11" s="444"/>
      <c r="DA11" s="445"/>
      <c r="DB11" s="445"/>
      <c r="DC11" s="445"/>
      <c r="DD11" s="445"/>
      <c r="DE11" s="445"/>
      <c r="DF11" s="445"/>
      <c r="DG11" s="445"/>
      <c r="DH11" s="445"/>
      <c r="DI11" s="445"/>
      <c r="DJ11" s="446"/>
      <c r="DK11" s="444"/>
      <c r="DL11" s="445"/>
      <c r="DM11" s="445"/>
      <c r="DN11" s="445"/>
      <c r="DO11" s="445"/>
      <c r="DP11" s="445"/>
      <c r="DQ11" s="445"/>
      <c r="DR11" s="445"/>
      <c r="DS11" s="445"/>
      <c r="DT11" s="446"/>
    </row>
    <row r="12" spans="1:124" s="5" customFormat="1" ht="78.75" customHeight="1" hidden="1">
      <c r="A12" s="399" t="s">
        <v>10</v>
      </c>
      <c r="B12" s="400"/>
      <c r="C12" s="400"/>
      <c r="D12" s="400"/>
      <c r="E12" s="400"/>
      <c r="F12" s="401"/>
      <c r="G12" s="402" t="s">
        <v>66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1"/>
      <c r="Z12" s="444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6"/>
      <c r="AM12" s="444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6"/>
      <c r="AZ12" s="444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4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6"/>
      <c r="BX12" s="444">
        <f t="shared" si="0"/>
        <v>0</v>
      </c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6"/>
      <c r="CK12" s="444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6"/>
      <c r="CZ12" s="444"/>
      <c r="DA12" s="445"/>
      <c r="DB12" s="445"/>
      <c r="DC12" s="445"/>
      <c r="DD12" s="445"/>
      <c r="DE12" s="445"/>
      <c r="DF12" s="445"/>
      <c r="DG12" s="445"/>
      <c r="DH12" s="445"/>
      <c r="DI12" s="445"/>
      <c r="DJ12" s="446"/>
      <c r="DK12" s="444"/>
      <c r="DL12" s="445"/>
      <c r="DM12" s="445"/>
      <c r="DN12" s="445"/>
      <c r="DO12" s="445"/>
      <c r="DP12" s="445"/>
      <c r="DQ12" s="445"/>
      <c r="DR12" s="445"/>
      <c r="DS12" s="445"/>
      <c r="DT12" s="446"/>
    </row>
    <row r="13" spans="1:124" s="5" customFormat="1" ht="80.25" customHeight="1" hidden="1">
      <c r="A13" s="399" t="s">
        <v>11</v>
      </c>
      <c r="B13" s="400"/>
      <c r="C13" s="400"/>
      <c r="D13" s="400"/>
      <c r="E13" s="400"/>
      <c r="F13" s="401"/>
      <c r="G13" s="402" t="s">
        <v>67</v>
      </c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1"/>
      <c r="Z13" s="444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6"/>
      <c r="AM13" s="444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6"/>
      <c r="AZ13" s="444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4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6"/>
      <c r="BX13" s="444">
        <f t="shared" si="0"/>
        <v>0</v>
      </c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6"/>
      <c r="CK13" s="444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6"/>
      <c r="CZ13" s="444"/>
      <c r="DA13" s="445"/>
      <c r="DB13" s="445"/>
      <c r="DC13" s="445"/>
      <c r="DD13" s="445"/>
      <c r="DE13" s="445"/>
      <c r="DF13" s="445"/>
      <c r="DG13" s="445"/>
      <c r="DH13" s="445"/>
      <c r="DI13" s="445"/>
      <c r="DJ13" s="446"/>
      <c r="DK13" s="444"/>
      <c r="DL13" s="445"/>
      <c r="DM13" s="445"/>
      <c r="DN13" s="445"/>
      <c r="DO13" s="445"/>
      <c r="DP13" s="445"/>
      <c r="DQ13" s="445"/>
      <c r="DR13" s="445"/>
      <c r="DS13" s="445"/>
      <c r="DT13" s="446"/>
    </row>
    <row r="14" spans="1:124" s="5" customFormat="1" ht="52.5" customHeight="1" hidden="1">
      <c r="A14" s="399" t="s">
        <v>14</v>
      </c>
      <c r="B14" s="400"/>
      <c r="C14" s="400"/>
      <c r="D14" s="400"/>
      <c r="E14" s="400"/>
      <c r="F14" s="401"/>
      <c r="G14" s="402" t="s">
        <v>68</v>
      </c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1"/>
      <c r="Z14" s="444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6"/>
      <c r="AM14" s="444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6"/>
      <c r="AZ14" s="444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4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6"/>
      <c r="BX14" s="444">
        <f t="shared" si="0"/>
        <v>0</v>
      </c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6"/>
      <c r="CK14" s="444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6"/>
      <c r="CZ14" s="444"/>
      <c r="DA14" s="445"/>
      <c r="DB14" s="445"/>
      <c r="DC14" s="445"/>
      <c r="DD14" s="445"/>
      <c r="DE14" s="445"/>
      <c r="DF14" s="445"/>
      <c r="DG14" s="445"/>
      <c r="DH14" s="445"/>
      <c r="DI14" s="445"/>
      <c r="DJ14" s="446"/>
      <c r="DK14" s="444"/>
      <c r="DL14" s="445"/>
      <c r="DM14" s="445"/>
      <c r="DN14" s="445"/>
      <c r="DO14" s="445"/>
      <c r="DP14" s="445"/>
      <c r="DQ14" s="445"/>
      <c r="DR14" s="445"/>
      <c r="DS14" s="445"/>
      <c r="DT14" s="446"/>
    </row>
    <row r="15" spans="1:124" s="5" customFormat="1" ht="26.25" customHeight="1">
      <c r="A15" s="399" t="s">
        <v>9</v>
      </c>
      <c r="B15" s="400"/>
      <c r="C15" s="400"/>
      <c r="D15" s="400"/>
      <c r="E15" s="400"/>
      <c r="F15" s="401"/>
      <c r="G15" s="402" t="s">
        <v>182</v>
      </c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1"/>
      <c r="Z15" s="444">
        <v>3</v>
      </c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6"/>
      <c r="AM15" s="444">
        <v>12</v>
      </c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6"/>
      <c r="AZ15" s="444">
        <v>1800</v>
      </c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4">
        <f>Z15*AM15*AZ15</f>
        <v>64800</v>
      </c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6"/>
      <c r="BX15" s="444">
        <f t="shared" si="0"/>
        <v>64800</v>
      </c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6"/>
      <c r="CK15" s="444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6"/>
      <c r="CZ15" s="444"/>
      <c r="DA15" s="445"/>
      <c r="DB15" s="445"/>
      <c r="DC15" s="445"/>
      <c r="DD15" s="445"/>
      <c r="DE15" s="445"/>
      <c r="DF15" s="445"/>
      <c r="DG15" s="445"/>
      <c r="DH15" s="445"/>
      <c r="DI15" s="445"/>
      <c r="DJ15" s="446"/>
      <c r="DK15" s="444"/>
      <c r="DL15" s="445"/>
      <c r="DM15" s="445"/>
      <c r="DN15" s="445"/>
      <c r="DO15" s="445"/>
      <c r="DP15" s="445"/>
      <c r="DQ15" s="445"/>
      <c r="DR15" s="445"/>
      <c r="DS15" s="445"/>
      <c r="DT15" s="446"/>
    </row>
    <row r="16" spans="1:124" s="5" customFormat="1" ht="66.75" customHeight="1" hidden="1">
      <c r="A16" s="399" t="s">
        <v>10</v>
      </c>
      <c r="B16" s="400"/>
      <c r="C16" s="400"/>
      <c r="D16" s="400"/>
      <c r="E16" s="400"/>
      <c r="F16" s="401"/>
      <c r="G16" s="402" t="s">
        <v>71</v>
      </c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1"/>
      <c r="Z16" s="444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6"/>
      <c r="AM16" s="444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6"/>
      <c r="AZ16" s="444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4">
        <f>Z16*AM16*AZ16</f>
        <v>0</v>
      </c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6"/>
      <c r="BX16" s="444">
        <f t="shared" si="0"/>
        <v>0</v>
      </c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6"/>
      <c r="CK16" s="444"/>
      <c r="CL16" s="445"/>
      <c r="CM16" s="445"/>
      <c r="CN16" s="445"/>
      <c r="CO16" s="445"/>
      <c r="CP16" s="445"/>
      <c r="CQ16" s="445"/>
      <c r="CR16" s="445"/>
      <c r="CS16" s="445"/>
      <c r="CT16" s="445"/>
      <c r="CU16" s="445"/>
      <c r="CV16" s="445"/>
      <c r="CW16" s="445"/>
      <c r="CX16" s="445"/>
      <c r="CY16" s="446"/>
      <c r="CZ16" s="444"/>
      <c r="DA16" s="445"/>
      <c r="DB16" s="445"/>
      <c r="DC16" s="445"/>
      <c r="DD16" s="445"/>
      <c r="DE16" s="445"/>
      <c r="DF16" s="445"/>
      <c r="DG16" s="445"/>
      <c r="DH16" s="445"/>
      <c r="DI16" s="445"/>
      <c r="DJ16" s="446"/>
      <c r="DK16" s="444"/>
      <c r="DL16" s="445"/>
      <c r="DM16" s="445"/>
      <c r="DN16" s="445"/>
      <c r="DO16" s="445"/>
      <c r="DP16" s="445"/>
      <c r="DQ16" s="445"/>
      <c r="DR16" s="445"/>
      <c r="DS16" s="445"/>
      <c r="DT16" s="446"/>
    </row>
    <row r="17" spans="1:124" s="5" customFormat="1" ht="39" customHeight="1">
      <c r="A17" s="386" t="s">
        <v>10</v>
      </c>
      <c r="B17" s="387"/>
      <c r="C17" s="387"/>
      <c r="D17" s="387"/>
      <c r="E17" s="387"/>
      <c r="F17" s="388"/>
      <c r="G17" s="402" t="s">
        <v>201</v>
      </c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1"/>
      <c r="Z17" s="444">
        <v>1</v>
      </c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6"/>
      <c r="AM17" s="444">
        <v>1</v>
      </c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6"/>
      <c r="AZ17" s="444">
        <v>5000</v>
      </c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4">
        <f>Z17*AM17*AZ17</f>
        <v>5000</v>
      </c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6"/>
      <c r="BX17" s="444">
        <f t="shared" si="0"/>
        <v>5000</v>
      </c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46"/>
      <c r="CK17" s="444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6"/>
      <c r="CZ17" s="444"/>
      <c r="DA17" s="445"/>
      <c r="DB17" s="445"/>
      <c r="DC17" s="445"/>
      <c r="DD17" s="445"/>
      <c r="DE17" s="445"/>
      <c r="DF17" s="445"/>
      <c r="DG17" s="445"/>
      <c r="DH17" s="445"/>
      <c r="DI17" s="445"/>
      <c r="DJ17" s="446"/>
      <c r="DK17" s="444"/>
      <c r="DL17" s="445"/>
      <c r="DM17" s="445"/>
      <c r="DN17" s="445"/>
      <c r="DO17" s="445"/>
      <c r="DP17" s="445"/>
      <c r="DQ17" s="445"/>
      <c r="DR17" s="445"/>
      <c r="DS17" s="445"/>
      <c r="DT17" s="446"/>
    </row>
    <row r="18" spans="1:124" s="5" customFormat="1" ht="16.5" customHeight="1">
      <c r="A18" s="520" t="s">
        <v>18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2"/>
      <c r="BL18" s="452">
        <f>BL9+BL10+BL15+BL17</f>
        <v>200000</v>
      </c>
      <c r="BM18" s="453"/>
      <c r="BN18" s="453"/>
      <c r="BO18" s="453"/>
      <c r="BP18" s="453"/>
      <c r="BQ18" s="453"/>
      <c r="BR18" s="453"/>
      <c r="BS18" s="453"/>
      <c r="BT18" s="453"/>
      <c r="BU18" s="453"/>
      <c r="BV18" s="453"/>
      <c r="BW18" s="454"/>
      <c r="BX18" s="452">
        <f>BX9+BX10+BX15+BX17</f>
        <v>200000</v>
      </c>
      <c r="BY18" s="453"/>
      <c r="BZ18" s="453"/>
      <c r="CA18" s="453"/>
      <c r="CB18" s="453"/>
      <c r="CC18" s="453"/>
      <c r="CD18" s="453"/>
      <c r="CE18" s="453"/>
      <c r="CF18" s="453"/>
      <c r="CG18" s="453"/>
      <c r="CH18" s="453"/>
      <c r="CI18" s="453"/>
      <c r="CJ18" s="454"/>
      <c r="CK18" s="452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4"/>
      <c r="CZ18" s="452"/>
      <c r="DA18" s="453"/>
      <c r="DB18" s="453"/>
      <c r="DC18" s="453"/>
      <c r="DD18" s="453"/>
      <c r="DE18" s="453"/>
      <c r="DF18" s="453"/>
      <c r="DG18" s="453"/>
      <c r="DH18" s="453"/>
      <c r="DI18" s="453"/>
      <c r="DJ18" s="454"/>
      <c r="DK18" s="452"/>
      <c r="DL18" s="453"/>
      <c r="DM18" s="453"/>
      <c r="DN18" s="453"/>
      <c r="DO18" s="453"/>
      <c r="DP18" s="453"/>
      <c r="DQ18" s="453"/>
      <c r="DR18" s="453"/>
      <c r="DS18" s="453"/>
      <c r="DT18" s="454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S21" sqref="S21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72</v>
      </c>
    </row>
    <row r="3" ht="12.75" customHeight="1"/>
    <row r="4" spans="1:44" s="15" customFormat="1" ht="11.25" customHeight="1">
      <c r="A4" s="526" t="s">
        <v>3</v>
      </c>
      <c r="B4" s="541"/>
      <c r="C4" s="526" t="s">
        <v>173</v>
      </c>
      <c r="D4" s="526" t="s">
        <v>73</v>
      </c>
      <c r="E4" s="526" t="s">
        <v>74</v>
      </c>
      <c r="F4" s="526" t="s">
        <v>75</v>
      </c>
      <c r="G4" s="526" t="s">
        <v>174</v>
      </c>
      <c r="H4" s="529" t="s">
        <v>0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5"/>
    </row>
    <row r="5" spans="1:44" s="15" customFormat="1" ht="84" customHeight="1">
      <c r="A5" s="527"/>
      <c r="B5" s="542"/>
      <c r="C5" s="527"/>
      <c r="D5" s="527"/>
      <c r="E5" s="527"/>
      <c r="F5" s="527"/>
      <c r="G5" s="527"/>
      <c r="H5" s="527" t="s">
        <v>118</v>
      </c>
      <c r="I5" s="527" t="s">
        <v>122</v>
      </c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5"/>
      <c r="X5" s="528" t="s">
        <v>19</v>
      </c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3"/>
    </row>
    <row r="6" spans="1:44" s="15" customFormat="1" ht="26.25" customHeight="1">
      <c r="A6" s="528"/>
      <c r="B6" s="533"/>
      <c r="C6" s="528"/>
      <c r="D6" s="528"/>
      <c r="E6" s="528"/>
      <c r="F6" s="528"/>
      <c r="G6" s="528"/>
      <c r="H6" s="270"/>
      <c r="I6" s="270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302"/>
      <c r="X6" s="529" t="s">
        <v>2</v>
      </c>
      <c r="Y6" s="530"/>
      <c r="Z6" s="530"/>
      <c r="AA6" s="530"/>
      <c r="AB6" s="530"/>
      <c r="AC6" s="530"/>
      <c r="AD6" s="530"/>
      <c r="AE6" s="530"/>
      <c r="AF6" s="530"/>
      <c r="AG6" s="530"/>
      <c r="AH6" s="531"/>
      <c r="AI6" s="529" t="s">
        <v>20</v>
      </c>
      <c r="AJ6" s="530"/>
      <c r="AK6" s="530"/>
      <c r="AL6" s="530"/>
      <c r="AM6" s="530"/>
      <c r="AN6" s="530"/>
      <c r="AO6" s="530"/>
      <c r="AP6" s="530"/>
      <c r="AQ6" s="530"/>
      <c r="AR6" s="531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23">
        <v>9</v>
      </c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5"/>
      <c r="X7" s="523">
        <v>10</v>
      </c>
      <c r="Y7" s="524"/>
      <c r="Z7" s="524"/>
      <c r="AA7" s="524"/>
      <c r="AB7" s="524"/>
      <c r="AC7" s="524"/>
      <c r="AD7" s="524"/>
      <c r="AE7" s="524"/>
      <c r="AF7" s="524"/>
      <c r="AG7" s="524"/>
      <c r="AH7" s="525"/>
      <c r="AI7" s="523">
        <v>11</v>
      </c>
      <c r="AJ7" s="524"/>
      <c r="AK7" s="524"/>
      <c r="AL7" s="524"/>
      <c r="AM7" s="524"/>
      <c r="AN7" s="524"/>
      <c r="AO7" s="524"/>
      <c r="AP7" s="524"/>
      <c r="AQ7" s="524"/>
      <c r="AR7" s="525"/>
    </row>
    <row r="8" spans="1:44" s="19" customFormat="1" ht="25.5">
      <c r="A8" s="10">
        <v>1</v>
      </c>
      <c r="B8" s="10" t="s">
        <v>203</v>
      </c>
      <c r="C8" s="11">
        <v>244</v>
      </c>
      <c r="D8" s="11" t="s">
        <v>202</v>
      </c>
      <c r="E8" s="12">
        <v>6895</v>
      </c>
      <c r="F8" s="13">
        <v>105</v>
      </c>
      <c r="G8" s="13">
        <f aca="true" t="shared" si="0" ref="G8:G14">E8*F8</f>
        <v>723975</v>
      </c>
      <c r="H8" s="74">
        <f aca="true" t="shared" si="1" ref="H8:H15">G8</f>
        <v>723975</v>
      </c>
      <c r="I8" s="351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3"/>
      <c r="X8" s="351"/>
      <c r="Y8" s="352"/>
      <c r="Z8" s="352"/>
      <c r="AA8" s="352"/>
      <c r="AB8" s="352"/>
      <c r="AC8" s="352"/>
      <c r="AD8" s="352"/>
      <c r="AE8" s="352"/>
      <c r="AF8" s="352"/>
      <c r="AG8" s="352"/>
      <c r="AH8" s="353"/>
      <c r="AI8" s="351"/>
      <c r="AJ8" s="352"/>
      <c r="AK8" s="352"/>
      <c r="AL8" s="352"/>
      <c r="AM8" s="352"/>
      <c r="AN8" s="352"/>
      <c r="AO8" s="352"/>
      <c r="AP8" s="352"/>
      <c r="AQ8" s="352"/>
      <c r="AR8" s="353"/>
    </row>
    <row r="9" spans="1:44" s="19" customFormat="1" ht="25.5">
      <c r="A9" s="10">
        <v>2</v>
      </c>
      <c r="B9" s="10" t="s">
        <v>204</v>
      </c>
      <c r="C9" s="11">
        <v>244</v>
      </c>
      <c r="D9" s="11" t="s">
        <v>202</v>
      </c>
      <c r="E9" s="12">
        <v>1</v>
      </c>
      <c r="F9" s="13">
        <v>25</v>
      </c>
      <c r="G9" s="13">
        <f t="shared" si="0"/>
        <v>25</v>
      </c>
      <c r="H9" s="74">
        <f t="shared" si="1"/>
        <v>25</v>
      </c>
      <c r="I9" s="351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3"/>
      <c r="X9" s="351"/>
      <c r="Y9" s="352"/>
      <c r="Z9" s="352"/>
      <c r="AA9" s="352"/>
      <c r="AB9" s="352"/>
      <c r="AC9" s="352"/>
      <c r="AD9" s="352"/>
      <c r="AE9" s="352"/>
      <c r="AF9" s="352"/>
      <c r="AG9" s="352"/>
      <c r="AH9" s="353"/>
      <c r="AI9" s="351"/>
      <c r="AJ9" s="352"/>
      <c r="AK9" s="352"/>
      <c r="AL9" s="352"/>
      <c r="AM9" s="352"/>
      <c r="AN9" s="352"/>
      <c r="AO9" s="352"/>
      <c r="AP9" s="352"/>
      <c r="AQ9" s="352"/>
      <c r="AR9" s="353"/>
    </row>
    <row r="10" spans="1:44" s="19" customFormat="1" ht="25.5">
      <c r="A10" s="10">
        <v>3</v>
      </c>
      <c r="B10" s="10" t="s">
        <v>204</v>
      </c>
      <c r="C10" s="11">
        <v>244</v>
      </c>
      <c r="D10" s="11" t="s">
        <v>202</v>
      </c>
      <c r="E10" s="12">
        <v>31000</v>
      </c>
      <c r="F10" s="13">
        <v>30</v>
      </c>
      <c r="G10" s="13">
        <f t="shared" si="0"/>
        <v>930000</v>
      </c>
      <c r="H10" s="74">
        <f t="shared" si="1"/>
        <v>930000</v>
      </c>
      <c r="I10" s="351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3"/>
      <c r="X10" s="351"/>
      <c r="Y10" s="352"/>
      <c r="Z10" s="352"/>
      <c r="AA10" s="352"/>
      <c r="AB10" s="352"/>
      <c r="AC10" s="352"/>
      <c r="AD10" s="352"/>
      <c r="AE10" s="352"/>
      <c r="AF10" s="352"/>
      <c r="AG10" s="352"/>
      <c r="AH10" s="353"/>
      <c r="AI10" s="351"/>
      <c r="AJ10" s="352"/>
      <c r="AK10" s="352"/>
      <c r="AL10" s="352"/>
      <c r="AM10" s="352"/>
      <c r="AN10" s="352"/>
      <c r="AO10" s="352"/>
      <c r="AP10" s="352"/>
      <c r="AQ10" s="352"/>
      <c r="AR10" s="353"/>
    </row>
    <row r="11" spans="1:44" s="19" customFormat="1" ht="25.5">
      <c r="A11" s="10">
        <v>4</v>
      </c>
      <c r="B11" s="10" t="s">
        <v>205</v>
      </c>
      <c r="C11" s="11">
        <v>244</v>
      </c>
      <c r="D11" s="11" t="s">
        <v>202</v>
      </c>
      <c r="E11" s="12">
        <v>400</v>
      </c>
      <c r="F11" s="13">
        <v>840</v>
      </c>
      <c r="G11" s="13">
        <f t="shared" si="0"/>
        <v>336000</v>
      </c>
      <c r="H11" s="74">
        <f t="shared" si="1"/>
        <v>336000</v>
      </c>
      <c r="I11" s="351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3"/>
      <c r="X11" s="351"/>
      <c r="Y11" s="352"/>
      <c r="Z11" s="352"/>
      <c r="AA11" s="352"/>
      <c r="AB11" s="352"/>
      <c r="AC11" s="352"/>
      <c r="AD11" s="352"/>
      <c r="AE11" s="352"/>
      <c r="AF11" s="352"/>
      <c r="AG11" s="352"/>
      <c r="AH11" s="353"/>
      <c r="AI11" s="351"/>
      <c r="AJ11" s="352"/>
      <c r="AK11" s="352"/>
      <c r="AL11" s="352"/>
      <c r="AM11" s="352"/>
      <c r="AN11" s="352"/>
      <c r="AO11" s="352"/>
      <c r="AP11" s="352"/>
      <c r="AQ11" s="352"/>
      <c r="AR11" s="353"/>
    </row>
    <row r="12" spans="1:44" s="19" customFormat="1" ht="38.25">
      <c r="A12" s="20" t="s">
        <v>11</v>
      </c>
      <c r="B12" s="10" t="s">
        <v>206</v>
      </c>
      <c r="C12" s="11">
        <v>247</v>
      </c>
      <c r="D12" s="11" t="s">
        <v>207</v>
      </c>
      <c r="E12" s="12">
        <v>325000</v>
      </c>
      <c r="F12" s="13">
        <v>12</v>
      </c>
      <c r="G12" s="37">
        <f t="shared" si="0"/>
        <v>3900000</v>
      </c>
      <c r="H12" s="74">
        <f t="shared" si="1"/>
        <v>3900000</v>
      </c>
      <c r="I12" s="351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3"/>
      <c r="X12" s="351"/>
      <c r="Y12" s="352"/>
      <c r="Z12" s="352"/>
      <c r="AA12" s="352"/>
      <c r="AB12" s="352"/>
      <c r="AC12" s="352"/>
      <c r="AD12" s="352"/>
      <c r="AE12" s="352"/>
      <c r="AF12" s="352"/>
      <c r="AG12" s="352"/>
      <c r="AH12" s="353"/>
      <c r="AI12" s="351"/>
      <c r="AJ12" s="352"/>
      <c r="AK12" s="352"/>
      <c r="AL12" s="352"/>
      <c r="AM12" s="352"/>
      <c r="AN12" s="352"/>
      <c r="AO12" s="352"/>
      <c r="AP12" s="352"/>
      <c r="AQ12" s="352"/>
      <c r="AR12" s="353"/>
    </row>
    <row r="13" spans="1:44" s="19" customFormat="1" ht="38.25">
      <c r="A13" s="20" t="s">
        <v>14</v>
      </c>
      <c r="B13" s="10" t="s">
        <v>208</v>
      </c>
      <c r="C13" s="11">
        <v>247</v>
      </c>
      <c r="D13" s="11" t="s">
        <v>209</v>
      </c>
      <c r="E13" s="12">
        <v>1802.5</v>
      </c>
      <c r="F13" s="13">
        <v>1600</v>
      </c>
      <c r="G13" s="37">
        <f t="shared" si="0"/>
        <v>2884000</v>
      </c>
      <c r="H13" s="74">
        <f t="shared" si="1"/>
        <v>2884000</v>
      </c>
      <c r="I13" s="351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3"/>
      <c r="X13" s="351"/>
      <c r="Y13" s="352"/>
      <c r="Z13" s="352"/>
      <c r="AA13" s="352"/>
      <c r="AB13" s="352"/>
      <c r="AC13" s="352"/>
      <c r="AD13" s="352"/>
      <c r="AE13" s="352"/>
      <c r="AF13" s="352"/>
      <c r="AG13" s="352"/>
      <c r="AH13" s="353"/>
      <c r="AI13" s="351"/>
      <c r="AJ13" s="352"/>
      <c r="AK13" s="352"/>
      <c r="AL13" s="352"/>
      <c r="AM13" s="352"/>
      <c r="AN13" s="352"/>
      <c r="AO13" s="352"/>
      <c r="AP13" s="352"/>
      <c r="AQ13" s="352"/>
      <c r="AR13" s="353"/>
    </row>
    <row r="14" spans="1:44" s="19" customFormat="1" ht="38.25">
      <c r="A14" s="20" t="s">
        <v>69</v>
      </c>
      <c r="B14" s="10" t="s">
        <v>210</v>
      </c>
      <c r="C14" s="11">
        <v>247</v>
      </c>
      <c r="D14" s="11" t="s">
        <v>211</v>
      </c>
      <c r="E14" s="12">
        <v>3600</v>
      </c>
      <c r="F14" s="13">
        <v>60</v>
      </c>
      <c r="G14" s="37">
        <f t="shared" si="0"/>
        <v>216000</v>
      </c>
      <c r="H14" s="74">
        <f t="shared" si="1"/>
        <v>216000</v>
      </c>
      <c r="I14" s="351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3"/>
      <c r="X14" s="351"/>
      <c r="Y14" s="352"/>
      <c r="Z14" s="352"/>
      <c r="AA14" s="352"/>
      <c r="AB14" s="352"/>
      <c r="AC14" s="352"/>
      <c r="AD14" s="352"/>
      <c r="AE14" s="352"/>
      <c r="AF14" s="352"/>
      <c r="AG14" s="352"/>
      <c r="AH14" s="353"/>
      <c r="AI14" s="351"/>
      <c r="AJ14" s="352"/>
      <c r="AK14" s="352"/>
      <c r="AL14" s="352"/>
      <c r="AM14" s="352"/>
      <c r="AN14" s="352"/>
      <c r="AO14" s="352"/>
      <c r="AP14" s="352"/>
      <c r="AQ14" s="352"/>
      <c r="AR14" s="353"/>
    </row>
    <row r="15" spans="1:44" s="66" customFormat="1" ht="16.5" customHeight="1">
      <c r="A15" s="539" t="s">
        <v>18</v>
      </c>
      <c r="B15" s="540"/>
      <c r="C15" s="540"/>
      <c r="D15" s="540"/>
      <c r="E15" s="540"/>
      <c r="F15" s="540"/>
      <c r="G15" s="90">
        <f>G8+G9+G10+G11+G12+G13+G14</f>
        <v>8990000</v>
      </c>
      <c r="H15" s="69">
        <f t="shared" si="1"/>
        <v>8990000</v>
      </c>
      <c r="I15" s="536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8"/>
      <c r="X15" s="536"/>
      <c r="Y15" s="537"/>
      <c r="Z15" s="537"/>
      <c r="AA15" s="537"/>
      <c r="AB15" s="537"/>
      <c r="AC15" s="537"/>
      <c r="AD15" s="537"/>
      <c r="AE15" s="537"/>
      <c r="AF15" s="537"/>
      <c r="AG15" s="537"/>
      <c r="AH15" s="538"/>
      <c r="AI15" s="536"/>
      <c r="AJ15" s="537"/>
      <c r="AK15" s="537"/>
      <c r="AL15" s="537"/>
      <c r="AM15" s="537"/>
      <c r="AN15" s="537"/>
      <c r="AO15" s="537"/>
      <c r="AP15" s="537"/>
      <c r="AQ15" s="537"/>
      <c r="AR15" s="538"/>
    </row>
  </sheetData>
  <sheetProtection/>
  <mergeCells count="41">
    <mergeCell ref="I10:W10"/>
    <mergeCell ref="X10:AH10"/>
    <mergeCell ref="AI10:AR10"/>
    <mergeCell ref="I9:W9"/>
    <mergeCell ref="X9:AH9"/>
    <mergeCell ref="AI9:AR9"/>
    <mergeCell ref="I12:W12"/>
    <mergeCell ref="X12:AH12"/>
    <mergeCell ref="AI12:AR12"/>
    <mergeCell ref="I11:W11"/>
    <mergeCell ref="X11:AH11"/>
    <mergeCell ref="AI11:AR11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AI7:AR7"/>
    <mergeCell ref="F4:F6"/>
    <mergeCell ref="AI6:AR6"/>
    <mergeCell ref="G4:G6"/>
    <mergeCell ref="X5:AR5"/>
    <mergeCell ref="H4:AR4"/>
    <mergeCell ref="H5:H6"/>
    <mergeCell ref="I5:W6"/>
    <mergeCell ref="X6:A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16">
      <selection activeCell="G48" sqref="G48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76</v>
      </c>
    </row>
    <row r="3" ht="15" hidden="1"/>
    <row r="4" spans="1:9" s="15" customFormat="1" ht="12.75" hidden="1">
      <c r="A4" s="543" t="s">
        <v>3</v>
      </c>
      <c r="B4" s="543"/>
      <c r="C4" s="543"/>
      <c r="D4" s="543"/>
      <c r="E4" s="543"/>
      <c r="F4" s="543" t="s">
        <v>0</v>
      </c>
      <c r="G4" s="284"/>
      <c r="H4" s="284"/>
      <c r="I4" s="284"/>
    </row>
    <row r="5" spans="1:9" s="15" customFormat="1" ht="12.75" hidden="1">
      <c r="A5" s="543"/>
      <c r="B5" s="543"/>
      <c r="C5" s="543"/>
      <c r="D5" s="543"/>
      <c r="E5" s="543"/>
      <c r="F5" s="543" t="s">
        <v>119</v>
      </c>
      <c r="G5" s="543" t="s">
        <v>122</v>
      </c>
      <c r="H5" s="543" t="s">
        <v>19</v>
      </c>
      <c r="I5" s="543"/>
    </row>
    <row r="6" spans="1:9" s="15" customFormat="1" ht="25.5" hidden="1">
      <c r="A6" s="543"/>
      <c r="B6" s="543"/>
      <c r="C6" s="543"/>
      <c r="D6" s="543"/>
      <c r="E6" s="543"/>
      <c r="F6" s="284"/>
      <c r="G6" s="284"/>
      <c r="H6" s="59" t="s">
        <v>2</v>
      </c>
      <c r="I6" s="59" t="s">
        <v>34</v>
      </c>
    </row>
    <row r="7" spans="1:9" s="18" customFormat="1" ht="12.75" hidden="1">
      <c r="A7" s="60">
        <v>1</v>
      </c>
      <c r="B7" s="60"/>
      <c r="C7" s="60"/>
      <c r="D7" s="60"/>
      <c r="E7" s="60"/>
      <c r="F7" s="60">
        <v>6</v>
      </c>
      <c r="G7" s="60">
        <v>7</v>
      </c>
      <c r="H7" s="60">
        <v>8</v>
      </c>
      <c r="I7" s="60">
        <v>9</v>
      </c>
    </row>
    <row r="8" spans="1:9" s="19" customFormat="1" ht="25.5" hidden="1">
      <c r="A8" s="61" t="s">
        <v>7</v>
      </c>
      <c r="B8" s="11" t="s">
        <v>78</v>
      </c>
      <c r="C8" s="62"/>
      <c r="D8" s="62"/>
      <c r="E8" s="62"/>
      <c r="F8" s="62"/>
      <c r="G8" s="62"/>
      <c r="H8" s="62"/>
      <c r="I8" s="62"/>
    </row>
    <row r="9" spans="1:9" s="19" customFormat="1" ht="12.75" hidden="1">
      <c r="A9" s="61" t="s">
        <v>23</v>
      </c>
      <c r="B9" s="11" t="s">
        <v>52</v>
      </c>
      <c r="C9" s="62"/>
      <c r="D9" s="62"/>
      <c r="E9" s="62"/>
      <c r="F9" s="62" t="s">
        <v>1</v>
      </c>
      <c r="G9" s="62" t="s">
        <v>1</v>
      </c>
      <c r="H9" s="62" t="s">
        <v>1</v>
      </c>
      <c r="I9" s="62" t="s">
        <v>1</v>
      </c>
    </row>
    <row r="10" spans="1:9" s="19" customFormat="1" ht="12.75" hidden="1">
      <c r="A10" s="61"/>
      <c r="B10" s="11"/>
      <c r="C10" s="62"/>
      <c r="D10" s="62"/>
      <c r="E10" s="62"/>
      <c r="F10" s="62"/>
      <c r="G10" s="62"/>
      <c r="H10" s="62"/>
      <c r="I10" s="62"/>
    </row>
    <row r="11" spans="1:9" s="19" customFormat="1" ht="25.5" hidden="1">
      <c r="A11" s="61" t="s">
        <v>8</v>
      </c>
      <c r="B11" s="11" t="s">
        <v>79</v>
      </c>
      <c r="C11" s="62"/>
      <c r="D11" s="62"/>
      <c r="E11" s="62"/>
      <c r="F11" s="62"/>
      <c r="G11" s="62"/>
      <c r="H11" s="62"/>
      <c r="I11" s="62"/>
    </row>
    <row r="12" spans="1:9" s="19" customFormat="1" ht="12.75" hidden="1">
      <c r="A12" s="61" t="s">
        <v>26</v>
      </c>
      <c r="B12" s="11" t="s">
        <v>52</v>
      </c>
      <c r="C12" s="62"/>
      <c r="D12" s="62"/>
      <c r="E12" s="62"/>
      <c r="F12" s="62" t="s">
        <v>1</v>
      </c>
      <c r="G12" s="62" t="s">
        <v>1</v>
      </c>
      <c r="H12" s="62" t="s">
        <v>1</v>
      </c>
      <c r="I12" s="62" t="s">
        <v>1</v>
      </c>
    </row>
    <row r="13" spans="1:9" s="19" customFormat="1" ht="12.75" hidden="1">
      <c r="A13" s="61"/>
      <c r="B13" s="11"/>
      <c r="C13" s="62"/>
      <c r="D13" s="62"/>
      <c r="E13" s="62"/>
      <c r="F13" s="62"/>
      <c r="G13" s="62"/>
      <c r="H13" s="62"/>
      <c r="I13" s="62"/>
    </row>
    <row r="14" spans="1:9" s="19" customFormat="1" ht="12.75" hidden="1">
      <c r="A14" s="544" t="s">
        <v>18</v>
      </c>
      <c r="B14" s="545"/>
      <c r="C14" s="545"/>
      <c r="D14" s="545"/>
      <c r="E14" s="62"/>
      <c r="F14" s="62"/>
      <c r="G14" s="62"/>
      <c r="H14" s="62"/>
      <c r="I14" s="62"/>
    </row>
    <row r="15" ht="15" hidden="1"/>
    <row r="16" ht="15">
      <c r="A16" s="14" t="s">
        <v>80</v>
      </c>
    </row>
    <row r="18" spans="1:9" s="15" customFormat="1" ht="12.75">
      <c r="A18" s="543" t="s">
        <v>3</v>
      </c>
      <c r="B18" s="543"/>
      <c r="C18" s="543" t="s">
        <v>81</v>
      </c>
      <c r="D18" s="543" t="s">
        <v>82</v>
      </c>
      <c r="E18" s="543" t="s">
        <v>83</v>
      </c>
      <c r="F18" s="543" t="s">
        <v>0</v>
      </c>
      <c r="G18" s="284"/>
      <c r="H18" s="284"/>
      <c r="I18" s="284"/>
    </row>
    <row r="19" spans="1:9" s="15" customFormat="1" ht="60" customHeight="1">
      <c r="A19" s="543"/>
      <c r="B19" s="543"/>
      <c r="C19" s="543"/>
      <c r="D19" s="543"/>
      <c r="E19" s="543"/>
      <c r="F19" s="543" t="s">
        <v>119</v>
      </c>
      <c r="G19" s="543" t="s">
        <v>122</v>
      </c>
      <c r="H19" s="543" t="s">
        <v>19</v>
      </c>
      <c r="I19" s="543"/>
    </row>
    <row r="20" spans="1:9" s="15" customFormat="1" ht="25.5">
      <c r="A20" s="543"/>
      <c r="B20" s="543"/>
      <c r="C20" s="543"/>
      <c r="D20" s="543"/>
      <c r="E20" s="543"/>
      <c r="F20" s="284"/>
      <c r="G20" s="284"/>
      <c r="H20" s="59" t="s">
        <v>2</v>
      </c>
      <c r="I20" s="59" t="s">
        <v>34</v>
      </c>
    </row>
    <row r="21" spans="1:9" s="18" customFormat="1" ht="12.75">
      <c r="A21" s="60">
        <v>1</v>
      </c>
      <c r="B21" s="60"/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11" s="66" customFormat="1" ht="25.5">
      <c r="A22" s="63" t="s">
        <v>7</v>
      </c>
      <c r="B22" s="11" t="s">
        <v>85</v>
      </c>
      <c r="C22" s="64">
        <v>12</v>
      </c>
      <c r="D22" s="64">
        <v>14000</v>
      </c>
      <c r="E22" s="64">
        <f>C22*D22</f>
        <v>168000</v>
      </c>
      <c r="F22" s="64">
        <f aca="true" t="shared" si="0" ref="F22:F40">E22</f>
        <v>168000</v>
      </c>
      <c r="G22" s="64"/>
      <c r="H22" s="64"/>
      <c r="I22" s="64"/>
      <c r="J22" s="65"/>
      <c r="K22" s="65"/>
    </row>
    <row r="23" spans="1:11" s="19" customFormat="1" ht="12.75">
      <c r="A23" s="67">
        <f>1+A22</f>
        <v>2</v>
      </c>
      <c r="B23" s="11" t="s">
        <v>253</v>
      </c>
      <c r="C23" s="64">
        <v>1</v>
      </c>
      <c r="D23" s="64">
        <v>370000</v>
      </c>
      <c r="E23" s="64">
        <f>C23*D23</f>
        <v>370000</v>
      </c>
      <c r="F23" s="64">
        <f t="shared" si="0"/>
        <v>370000</v>
      </c>
      <c r="G23" s="64"/>
      <c r="H23" s="64"/>
      <c r="I23" s="64"/>
      <c r="J23" s="68"/>
      <c r="K23" s="68"/>
    </row>
    <row r="24" spans="1:11" s="19" customFormat="1" ht="63.75">
      <c r="A24" s="67">
        <f aca="true" t="shared" si="1" ref="A24:A40">1+A23</f>
        <v>3</v>
      </c>
      <c r="B24" s="11" t="s">
        <v>86</v>
      </c>
      <c r="C24" s="64">
        <v>1</v>
      </c>
      <c r="D24" s="64">
        <v>84000</v>
      </c>
      <c r="E24" s="64">
        <f>C24*D24</f>
        <v>84000</v>
      </c>
      <c r="F24" s="64">
        <f t="shared" si="0"/>
        <v>84000</v>
      </c>
      <c r="G24" s="64"/>
      <c r="H24" s="64"/>
      <c r="I24" s="64"/>
      <c r="J24" s="68"/>
      <c r="K24" s="68"/>
    </row>
    <row r="25" spans="1:11" s="66" customFormat="1" ht="89.25">
      <c r="A25" s="67">
        <f t="shared" si="1"/>
        <v>4</v>
      </c>
      <c r="B25" s="11" t="s">
        <v>240</v>
      </c>
      <c r="C25" s="64">
        <v>1</v>
      </c>
      <c r="D25" s="64">
        <v>668326.68</v>
      </c>
      <c r="E25" s="64">
        <f>C25*D25</f>
        <v>668326.68</v>
      </c>
      <c r="F25" s="64">
        <f t="shared" si="0"/>
        <v>668326.68</v>
      </c>
      <c r="G25" s="64"/>
      <c r="H25" s="64"/>
      <c r="I25" s="64"/>
      <c r="J25" s="65"/>
      <c r="K25" s="65"/>
    </row>
    <row r="26" spans="1:11" s="66" customFormat="1" ht="25.5">
      <c r="A26" s="67">
        <f t="shared" si="1"/>
        <v>5</v>
      </c>
      <c r="B26" s="11" t="s">
        <v>244</v>
      </c>
      <c r="C26" s="64">
        <v>1</v>
      </c>
      <c r="D26" s="64">
        <v>125000</v>
      </c>
      <c r="E26" s="64">
        <f>C26*D26</f>
        <v>125000</v>
      </c>
      <c r="F26" s="64">
        <f t="shared" si="0"/>
        <v>125000</v>
      </c>
      <c r="G26" s="64"/>
      <c r="H26" s="64"/>
      <c r="I26" s="64"/>
      <c r="J26" s="65"/>
      <c r="K26" s="65"/>
    </row>
    <row r="27" spans="1:11" s="66" customFormat="1" ht="51">
      <c r="A27" s="67">
        <f t="shared" si="1"/>
        <v>6</v>
      </c>
      <c r="B27" s="11" t="s">
        <v>248</v>
      </c>
      <c r="C27" s="64">
        <v>1</v>
      </c>
      <c r="D27" s="64">
        <v>80000</v>
      </c>
      <c r="E27" s="64">
        <f>D27</f>
        <v>80000</v>
      </c>
      <c r="F27" s="64">
        <f t="shared" si="0"/>
        <v>80000</v>
      </c>
      <c r="G27" s="64"/>
      <c r="H27" s="64"/>
      <c r="I27" s="64"/>
      <c r="J27" s="65"/>
      <c r="K27" s="65"/>
    </row>
    <row r="28" spans="1:11" s="66" customFormat="1" ht="63.75">
      <c r="A28" s="67">
        <f t="shared" si="1"/>
        <v>7</v>
      </c>
      <c r="B28" s="11" t="s">
        <v>242</v>
      </c>
      <c r="C28" s="64">
        <v>1</v>
      </c>
      <c r="D28" s="64">
        <v>72000</v>
      </c>
      <c r="E28" s="64">
        <f aca="true" t="shared" si="2" ref="E28:E40">C28*D28</f>
        <v>72000</v>
      </c>
      <c r="F28" s="64">
        <f t="shared" si="0"/>
        <v>72000</v>
      </c>
      <c r="G28" s="64"/>
      <c r="H28" s="64"/>
      <c r="I28" s="64"/>
      <c r="J28" s="65"/>
      <c r="K28" s="65"/>
    </row>
    <row r="29" spans="1:11" s="66" customFormat="1" ht="25.5">
      <c r="A29" s="67">
        <f t="shared" si="1"/>
        <v>8</v>
      </c>
      <c r="B29" s="11" t="s">
        <v>245</v>
      </c>
      <c r="C29" s="64">
        <v>1</v>
      </c>
      <c r="D29" s="64">
        <v>154000</v>
      </c>
      <c r="E29" s="64">
        <f t="shared" si="2"/>
        <v>154000</v>
      </c>
      <c r="F29" s="64">
        <f t="shared" si="0"/>
        <v>154000</v>
      </c>
      <c r="G29" s="64"/>
      <c r="H29" s="64"/>
      <c r="I29" s="64"/>
      <c r="J29" s="65"/>
      <c r="K29" s="65"/>
    </row>
    <row r="30" spans="1:11" s="66" customFormat="1" ht="25.5">
      <c r="A30" s="67">
        <f t="shared" si="1"/>
        <v>9</v>
      </c>
      <c r="B30" s="11" t="s">
        <v>246</v>
      </c>
      <c r="C30" s="64">
        <v>1</v>
      </c>
      <c r="D30" s="64">
        <v>90000</v>
      </c>
      <c r="E30" s="64">
        <f t="shared" si="2"/>
        <v>90000</v>
      </c>
      <c r="F30" s="64">
        <f t="shared" si="0"/>
        <v>90000</v>
      </c>
      <c r="G30" s="64"/>
      <c r="H30" s="64"/>
      <c r="I30" s="64"/>
      <c r="J30" s="65"/>
      <c r="K30" s="65"/>
    </row>
    <row r="31" spans="1:11" s="66" customFormat="1" ht="25.5">
      <c r="A31" s="67">
        <f t="shared" si="1"/>
        <v>10</v>
      </c>
      <c r="B31" s="11" t="s">
        <v>247</v>
      </c>
      <c r="C31" s="64">
        <v>1</v>
      </c>
      <c r="D31" s="64">
        <v>60000</v>
      </c>
      <c r="E31" s="64">
        <f t="shared" si="2"/>
        <v>60000</v>
      </c>
      <c r="F31" s="64">
        <f t="shared" si="0"/>
        <v>60000</v>
      </c>
      <c r="G31" s="64"/>
      <c r="H31" s="64"/>
      <c r="I31" s="64"/>
      <c r="J31" s="65"/>
      <c r="K31" s="65"/>
    </row>
    <row r="32" spans="1:11" s="66" customFormat="1" ht="25.5">
      <c r="A32" s="67">
        <f t="shared" si="1"/>
        <v>11</v>
      </c>
      <c r="B32" s="11" t="s">
        <v>243</v>
      </c>
      <c r="C32" s="64">
        <v>1</v>
      </c>
      <c r="D32" s="64">
        <v>50000</v>
      </c>
      <c r="E32" s="64">
        <f t="shared" si="2"/>
        <v>50000</v>
      </c>
      <c r="F32" s="64">
        <f t="shared" si="0"/>
        <v>50000</v>
      </c>
      <c r="G32" s="64"/>
      <c r="H32" s="64"/>
      <c r="I32" s="64"/>
      <c r="J32" s="65"/>
      <c r="K32" s="65"/>
    </row>
    <row r="33" spans="1:11" s="19" customFormat="1" ht="89.25">
      <c r="A33" s="67">
        <f t="shared" si="1"/>
        <v>12</v>
      </c>
      <c r="B33" s="11" t="s">
        <v>239</v>
      </c>
      <c r="C33" s="64">
        <v>2</v>
      </c>
      <c r="D33" s="64">
        <v>97200</v>
      </c>
      <c r="E33" s="64">
        <f t="shared" si="2"/>
        <v>194400</v>
      </c>
      <c r="F33" s="64">
        <f t="shared" si="0"/>
        <v>194400</v>
      </c>
      <c r="G33" s="64"/>
      <c r="H33" s="64"/>
      <c r="I33" s="64"/>
      <c r="J33" s="68"/>
      <c r="K33" s="68"/>
    </row>
    <row r="34" spans="1:11" s="19" customFormat="1" ht="76.5">
      <c r="A34" s="67">
        <f t="shared" si="1"/>
        <v>13</v>
      </c>
      <c r="B34" s="11" t="s">
        <v>241</v>
      </c>
      <c r="C34" s="64">
        <v>1</v>
      </c>
      <c r="D34" s="64">
        <v>158400</v>
      </c>
      <c r="E34" s="64">
        <f t="shared" si="2"/>
        <v>158400</v>
      </c>
      <c r="F34" s="64">
        <f t="shared" si="0"/>
        <v>158400</v>
      </c>
      <c r="G34" s="64"/>
      <c r="H34" s="64"/>
      <c r="I34" s="64"/>
      <c r="J34" s="68"/>
      <c r="K34" s="68"/>
    </row>
    <row r="35" spans="1:11" s="19" customFormat="1" ht="63.75">
      <c r="A35" s="67">
        <f t="shared" si="1"/>
        <v>14</v>
      </c>
      <c r="B35" s="11" t="s">
        <v>249</v>
      </c>
      <c r="C35" s="64">
        <v>1</v>
      </c>
      <c r="D35" s="64">
        <v>41315</v>
      </c>
      <c r="E35" s="64">
        <f t="shared" si="2"/>
        <v>41315</v>
      </c>
      <c r="F35" s="64">
        <f t="shared" si="0"/>
        <v>41315</v>
      </c>
      <c r="G35" s="64"/>
      <c r="H35" s="64"/>
      <c r="I35" s="64"/>
      <c r="J35" s="68"/>
      <c r="K35" s="68"/>
    </row>
    <row r="36" spans="1:11" s="19" customFormat="1" ht="12.75">
      <c r="A36" s="67">
        <f t="shared" si="1"/>
        <v>15</v>
      </c>
      <c r="B36" s="11" t="s">
        <v>250</v>
      </c>
      <c r="C36" s="64">
        <v>2</v>
      </c>
      <c r="D36" s="64">
        <v>25000</v>
      </c>
      <c r="E36" s="64">
        <f t="shared" si="2"/>
        <v>50000</v>
      </c>
      <c r="F36" s="64">
        <f t="shared" si="0"/>
        <v>50000</v>
      </c>
      <c r="G36" s="64"/>
      <c r="H36" s="64"/>
      <c r="I36" s="64"/>
      <c r="J36" s="68"/>
      <c r="K36" s="68"/>
    </row>
    <row r="37" spans="1:11" s="19" customFormat="1" ht="12.75">
      <c r="A37" s="67">
        <f t="shared" si="1"/>
        <v>16</v>
      </c>
      <c r="B37" s="11" t="s">
        <v>251</v>
      </c>
      <c r="C37" s="64">
        <v>1</v>
      </c>
      <c r="D37" s="64">
        <v>30000</v>
      </c>
      <c r="E37" s="64">
        <f t="shared" si="2"/>
        <v>30000</v>
      </c>
      <c r="F37" s="64">
        <f t="shared" si="0"/>
        <v>30000</v>
      </c>
      <c r="G37" s="64"/>
      <c r="H37" s="64"/>
      <c r="I37" s="64"/>
      <c r="J37" s="68"/>
      <c r="K37" s="68"/>
    </row>
    <row r="38" spans="1:11" s="19" customFormat="1" ht="38.25">
      <c r="A38" s="67">
        <f t="shared" si="1"/>
        <v>17</v>
      </c>
      <c r="B38" s="11" t="s">
        <v>252</v>
      </c>
      <c r="C38" s="64">
        <v>1</v>
      </c>
      <c r="D38" s="64">
        <v>40000</v>
      </c>
      <c r="E38" s="64">
        <f t="shared" si="2"/>
        <v>40000</v>
      </c>
      <c r="F38" s="64">
        <f t="shared" si="0"/>
        <v>40000</v>
      </c>
      <c r="G38" s="64"/>
      <c r="H38" s="64"/>
      <c r="I38" s="64"/>
      <c r="J38" s="68"/>
      <c r="K38" s="68"/>
    </row>
    <row r="39" spans="1:11" s="19" customFormat="1" ht="12.75">
      <c r="A39" s="67">
        <f t="shared" si="1"/>
        <v>18</v>
      </c>
      <c r="B39" s="11" t="s">
        <v>254</v>
      </c>
      <c r="C39" s="64">
        <v>4</v>
      </c>
      <c r="D39" s="64">
        <f>E39/C39</f>
        <v>718989.58</v>
      </c>
      <c r="E39" s="64">
        <f>500000+2375958.32</f>
        <v>2875958.32</v>
      </c>
      <c r="F39" s="64">
        <f>E39-G39</f>
        <v>675958.3199999998</v>
      </c>
      <c r="G39" s="64">
        <f>1700000+500000</f>
        <v>2200000</v>
      </c>
      <c r="H39" s="64"/>
      <c r="I39" s="64"/>
      <c r="J39" s="68"/>
      <c r="K39" s="68"/>
    </row>
    <row r="40" spans="1:11" s="19" customFormat="1" ht="25.5">
      <c r="A40" s="67">
        <f t="shared" si="1"/>
        <v>19</v>
      </c>
      <c r="B40" s="11" t="s">
        <v>255</v>
      </c>
      <c r="C40" s="64">
        <v>1</v>
      </c>
      <c r="D40" s="64">
        <v>280000</v>
      </c>
      <c r="E40" s="64">
        <f t="shared" si="2"/>
        <v>280000</v>
      </c>
      <c r="F40" s="64">
        <f t="shared" si="0"/>
        <v>280000</v>
      </c>
      <c r="G40" s="64"/>
      <c r="H40" s="64"/>
      <c r="I40" s="64"/>
      <c r="J40" s="68"/>
      <c r="K40" s="68"/>
    </row>
    <row r="41" spans="1:11" s="19" customFormat="1" ht="12.75">
      <c r="A41" s="63"/>
      <c r="B41" s="11"/>
      <c r="C41" s="64"/>
      <c r="D41" s="64"/>
      <c r="E41" s="64"/>
      <c r="F41" s="64"/>
      <c r="G41" s="64"/>
      <c r="H41" s="64"/>
      <c r="I41" s="64"/>
      <c r="J41" s="68"/>
      <c r="K41" s="68"/>
    </row>
    <row r="42" spans="1:11" s="19" customFormat="1" ht="12.75">
      <c r="A42" s="63"/>
      <c r="B42" s="11"/>
      <c r="C42" s="64"/>
      <c r="D42" s="64"/>
      <c r="E42" s="64"/>
      <c r="F42" s="64"/>
      <c r="G42" s="64"/>
      <c r="H42" s="64"/>
      <c r="I42" s="64"/>
      <c r="J42" s="68"/>
      <c r="K42" s="68"/>
    </row>
    <row r="43" spans="1:9" s="66" customFormat="1" ht="12.75">
      <c r="A43" s="539" t="s">
        <v>18</v>
      </c>
      <c r="B43" s="540"/>
      <c r="C43" s="540"/>
      <c r="D43" s="540"/>
      <c r="E43" s="69">
        <f>SUM(E22:E42)</f>
        <v>5591400</v>
      </c>
      <c r="F43" s="69">
        <f>SUM(F22:F42)</f>
        <v>3391400</v>
      </c>
      <c r="G43" s="69">
        <f>G39</f>
        <v>2200000</v>
      </c>
      <c r="H43" s="70"/>
      <c r="I43" s="70"/>
    </row>
  </sheetData>
  <sheetProtection/>
  <mergeCells count="20"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2023-07-05T07:49:11Z</cp:lastPrinted>
  <dcterms:created xsi:type="dcterms:W3CDTF">2010-11-26T07:12:57Z</dcterms:created>
  <dcterms:modified xsi:type="dcterms:W3CDTF">2023-07-05T07:49:48Z</dcterms:modified>
  <cp:category/>
  <cp:version/>
  <cp:contentType/>
  <cp:contentStatus/>
</cp:coreProperties>
</file>