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1_3'!$D$88:$L$111</definedName>
    <definedName name="_xlnm.Print_Area" localSheetId="1">'ПФХД стр 4_5'!$A$3:$DB$19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'стр.21_23'!$A$1:$I$42</definedName>
    <definedName name="_xlnm.Print_Area" localSheetId="10">'стр.24'!$A$1:$J$28</definedName>
    <definedName name="_xlnm.Print_Area" localSheetId="11">'стр.25'!$A$1:$J$14</definedName>
    <definedName name="_xlnm.Print_Area" localSheetId="12">'стр.26'!$A$1:$K$14</definedName>
    <definedName name="_xlnm.Print_Area" localSheetId="5">'стр.6_7'!$A$3:$I$22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<sst xmlns="http://schemas.openxmlformats.org/spreadsheetml/2006/main" count="1882" uniqueCount="587">
  <si>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</si>
  <si>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</si>
  <si>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</si>
  <si>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</si>
  <si>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</si>
  <si>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</si>
  <si>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</si>
  <si>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</si>
  <si>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</si>
  <si>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</si>
  <si>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</si>
  <si>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</si>
  <si>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</si>
  <si>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</si>
  <si>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</si>
  <si>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</si>
  <si>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</si>
  <si>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</si>
  <si>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</si>
  <si>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</si>
  <si>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</si>
  <si>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</si>
  <si>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</si>
  <si>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</si>
  <si>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</si>
  <si>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</si>
  <si>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</si>
  <si>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</si>
  <si>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</si>
  <si>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</si>
  <si>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</si>
  <si>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</si>
  <si>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</si>
  <si>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</si>
  <si>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</si>
  <si>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</si>
  <si>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</si>
  <si>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</si>
  <si>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</si>
  <si>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</si>
  <si>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</si>
  <si>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</si>
  <si>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</si>
  <si>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</si>
  <si>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</si>
  <si>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</si>
  <si>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</si>
  <si>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</si>
  <si>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</si>
  <si>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</si>
  <si>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</si>
  <si>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</si>
  <si>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</si>
  <si>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</si>
  <si>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</si>
  <si>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</si>
  <si>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</si>
  <si>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</si>
  <si>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</si>
  <si>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</si>
  <si>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</si>
  <si>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</si>
  <si>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</si>
  <si>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</si>
  <si>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</si>
  <si>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</si>
  <si>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</si>
  <si>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</si>
  <si>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</si>
  <si>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</si>
  <si>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</si>
  <si>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</si>
  <si>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</si>
  <si>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</si>
  <si>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</si>
  <si>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</si>
  <si>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</si>
  <si>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</si>
  <si>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</si>
  <si>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</si>
  <si>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</si>
  <si>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</si>
  <si>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</si>
  <si>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</si>
  <si>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</si>
  <si>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</si>
  <si>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</si>
  <si>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</si>
  <si>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</si>
  <si>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</si>
  <si>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</si>
  <si>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</si>
  <si>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</si>
  <si>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</si>
  <si>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</si>
  <si>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</si>
  <si>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</si>
  <si>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</si>
  <si>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</si>
  <si>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</si>
  <si>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</si>
  <si>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</si>
  <si>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</si>
  <si>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</si>
  <si>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</si>
  <si>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</si>
  <si>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</si>
  <si>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</si>
  <si>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</si>
  <si>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</si>
  <si>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</si>
  <si>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</si>
  <si>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</si>
  <si>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</si>
  <si>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</si>
  <si>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</si>
  <si>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</si>
  <si>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</si>
  <si>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</si>
  <si>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</si>
  <si>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</si>
  <si>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</si>
  <si>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</si>
  <si>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</si>
  <si>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</si>
  <si>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</si>
  <si>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</si>
  <si>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</si>
  <si>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</si>
  <si>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</si>
  <si>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</si>
  <si>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</si>
  <si>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</si>
  <si>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</si>
  <si>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</si>
  <si>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</si>
  <si>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</si>
  <si>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</si>
  <si>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</si>
  <si>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</si>
  <si>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</si>
  <si>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</si>
  <si>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</si>
  <si>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</si>
  <si>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</si>
  <si>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</si>
  <si>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</si>
  <si>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</si>
  <si>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</si>
  <si>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</si>
  <si>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</si>
  <si>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</si>
  <si>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</si>
  <si>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</si>
  <si>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</si>
  <si>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</si>
  <si>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</si>
  <si>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</si>
  <si>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</si>
  <si>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</si>
  <si>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</si>
  <si>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</si>
  <si>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</si>
  <si>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</si>
  <si>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</si>
  <si>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</si>
  <si>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</si>
  <si>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</si>
  <si>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</si>
  <si>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</si>
  <si>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</si>
  <si>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</si>
  <si>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</si>
  <si>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</si>
  <si>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</si>
  <si>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</si>
  <si>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</si>
  <si>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</si>
  <si>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</si>
  <si>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</si>
  <si>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</si>
  <si>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</si>
  <si>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</si>
  <si>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</si>
  <si>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</si>
  <si>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</si>
  <si>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</si>
  <si>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</si>
  <si>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</si>
  <si>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</si>
  <si>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</si>
  <si>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</si>
  <si>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</si>
  <si>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</si>
  <si>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</si>
  <si>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</si>
  <si>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</si>
  <si>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</si>
  <si>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</si>
  <si>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</si>
  <si>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</si>
  <si>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</si>
  <si>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</si>
  <si>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</si>
  <si>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</si>
  <si>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</si>
  <si>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</si>
  <si>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</si>
  <si>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</si>
  <si>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</si>
  <si>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</si>
  <si>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</si>
  <si>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</si>
  <si>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</si>
  <si>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</si>
  <si>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</si>
  <si>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</si>
  <si>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</si>
  <si>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</si>
  <si>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</si>
  <si>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</si>
  <si>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</si>
  <si>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</si>
  <si>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</si>
  <si>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</si>
  <si>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</si>
  <si>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</si>
  <si>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</si>
  <si>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</si>
  <si>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</si>
  <si>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</si>
  <si>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</si>
  <si>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</si>
  <si>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</si>
  <si>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</si>
  <si>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</si>
  <si>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</si>
  <si>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</si>
  <si>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</si>
  <si>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</si>
  <si>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</si>
  <si>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</si>
  <si>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</si>
  <si>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</si>
  <si>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</si>
  <si>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</si>
  <si>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</si>
  <si>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</si>
  <si>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</si>
  <si>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</si>
  <si>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</si>
  <si>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</si>
  <si>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</si>
  <si>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</si>
  <si>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</si>
  <si>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</si>
  <si>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</si>
  <si>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</si>
  <si>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</si>
  <si>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</si>
  <si>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</si>
  <si>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</si>
  <si>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</si>
  <si>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</si>
  <si>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</si>
  <si>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</si>
  <si>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</si>
  <si>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</si>
  <si>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</si>
  <si>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</si>
  <si>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</si>
  <si>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</si>
  <si>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</si>
  <si>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</si>
  <si>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</si>
  <si>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</si>
  <si>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</si>
  <si>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</si>
  <si>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</si>
  <si>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</si>
  <si>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</si>
  <si>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</si>
  <si>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</si>
  <si>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</si>
  <si>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</si>
  <si>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</si>
  <si>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</si>
  <si>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</si>
  <si>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</si>
  <si>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</si>
  <si>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</si>
  <si>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</si>
  <si>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</si>
  <si>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</si>
  <si>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</si>
  <si>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</si>
  <si>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</si>
  <si>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</si>
  <si>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</si>
  <si>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</si>
  <si>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</si>
  <si>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</si>
  <si>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</si>
  <si>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</si>
  <si>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</si>
  <si>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</si>
  <si>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</si>
  <si>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</si>
  <si>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</si>
  <si>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</si>
  <si>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</si>
  <si>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</si>
  <si>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</si>
  <si>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</si>
  <si>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</si>
  <si>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</si>
  <si>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</si>
  <si>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</si>
  <si>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</si>
  <si>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</si>
  <si>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</si>
  <si>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</si>
  <si>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</si>
  <si>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</si>
  <si>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</si>
  <si>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</si>
  <si>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</si>
  <si>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</si>
  <si>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</si>
  <si>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</si>
  <si>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</si>
  <si>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</si>
  <si>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</si>
  <si>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</si>
  <si>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</si>
  <si>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</si>
  <si>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</si>
  <si>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</si>
  <si>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</si>
  <si>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</si>
  <si>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</si>
  <si>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</si>
  <si>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</si>
  <si>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</si>
  <si>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</si>
  <si>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</si>
  <si>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</si>
  <si>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</si>
  <si>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</si>
  <si>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</si>
  <si>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</si>
  <si>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</si>
  <si>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</si>
  <si>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</si>
  <si>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</si>
  <si>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</si>
  <si>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</si>
  <si>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</si>
  <si>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</si>
  <si>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</si>
  <si>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</si>
  <si>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</si>
  <si>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</si>
  <si>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</si>
  <si>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</si>
  <si>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</si>
  <si>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</si>
  <si>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</si>
  <si>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</si>
  <si>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</si>
  <si>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</si>
  <si>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</si>
  <si>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</si>
  <si>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</si>
  <si>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</si>
  <si>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</si>
  <si>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</si>
  <si>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</si>
  <si>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</si>
  <si>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</si>
  <si>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</si>
  <si>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</si>
  <si>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</si>
  <si>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</si>
  <si>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</si>
  <si>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</si>
  <si>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</si>
  <si>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</si>
  <si>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</si>
  <si>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</si>
  <si>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</si>
  <si>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</si>
  <si>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</si>
  <si>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</si>
  <si>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</si>
  <si>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</si>
  <si>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</si>
  <si>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</si>
  <si>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</si>
  <si>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</si>
  <si>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</si>
  <si>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</si>
  <si>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</si>
  <si>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</si>
  <si>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</si>
  <si>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</si>
  <si>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</si>
  <si>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</si>
  <si>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</si>
  <si>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</si>
  <si>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</si>
  <si>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</si>
  <si>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</si>
  <si>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</si>
  <si>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</si>
  <si>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</si>
  <si>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</si>
  <si>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</si>
  <si>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</si>
  <si>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</si>
  <si>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</si>
  <si>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</si>
  <si>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</si>
  <si>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</si>
  <si>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</si>
  <si>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</si>
  <si>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</si>
  <si>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</si>
  <si>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</si>
  <si>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</si>
  <si>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</si>
  <si>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</si>
  <si>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</si>
  <si>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</si>
  <si>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</si>
  <si>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</si>
  <si>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</si>
  <si>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</si>
  <si>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</si>
  <si>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</si>
  <si>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</si>
  <si>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</si>
  <si>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</si>
  <si>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</si>
  <si>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</si>
  <si>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</si>
  <si>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</si>
  <si>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</si>
  <si>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</si>
  <si>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</si>
  <si>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</si>
  <si>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</si>
  <si>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</si>
  <si>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</si>
  <si>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</si>
  <si>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</si>
  <si>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</si>
  <si>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</si>
  <si>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</si>
  <si>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</si>
  <si>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</si>
  <si>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</si>
  <si>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</si>
  <si>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</si>
  <si>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</si>
  <si>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</si>
  <si>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</si>
  <si>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</si>
  <si>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</si>
  <si>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</si>
  <si>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</si>
  <si>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</si>
  <si>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</si>
  <si>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</si>
  <si>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</si>
  <si>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</si>
  <si>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</si>
  <si>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</si>
  <si>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</si>
  <si>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</si>
  <si>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</si>
  <si>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</si>
  <si>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</si>
  <si>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</si>
  <si>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</si>
  <si>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</si>
  <si>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</si>
  <si>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</si>
  <si>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</si>
  <si>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</si>
  <si>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</si>
  <si>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</si>
  <si>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</si>
  <si>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</si>
  <si>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</si>
  <si>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</si>
  <si>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</si>
  <si>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</si>
  <si>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</si>
  <si>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</si>
  <si>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</si>
  <si>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</si>
  <si>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</si>
  <si>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</si>
  <si>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</si>
  <si>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</si>
  <si>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</si>
  <si>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</si>
  <si>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</si>
  <si>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</si>
  <si>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</si>
  <si>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</si>
  <si>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</si>
  <si>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</si>
  <si>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</si>
  <si>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</si>
  <si>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</si>
  <si>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</si>
  <si>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</si>
  <si>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</si>
  <si>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</si>
  <si>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</si>
  <si>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</si>
  <si>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</si>
  <si>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</si>
  <si>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</si>
  <si>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</si>
  <si>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</si>
  <si>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</si>
  <si>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</si>
  <si>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</si>
  <si>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</si>
  <si>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</si>
  <si>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</si>
  <si>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</si>
  <si>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</si>
  <si>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</si>
  <si>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</si>
  <si>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</si>
  <si>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</si>
  <si>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</si>
  <si>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</si>
  <si>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</si>
  <si>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</si>
  <si>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</si>
  <si>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</si>
  <si>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</si>
  <si>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</si>
  <si>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</si>
  <si>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</si>
  <si>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</si>
  <si>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</si>
  <si>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</si>
  <si>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</si>
  <si>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</si>
  <si>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</si>
  <si>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</si>
  <si>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</si>
  <si>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</si>
  <si>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</si>
  <si>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</si>
  <si>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</si>
  <si>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</si>
  <si>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</si>
  <si>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</si>
  <si>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</si>
  <si>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</si>
  <si>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</si>
  <si>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</si>
  <si>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</si>
  <si>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</si>
  <si>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1.7</t>
  </si>
  <si>
    <t>медицинское оборудование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</si>
  <si>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</si>
  <si>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</si>
  <si>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</si>
  <si>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</si>
  <si>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</si>
  <si>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</si>
  <si>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</si>
  <si>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</si>
  <si>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"21" ноября 2023 г.</t>
  </si>
  <si>
    <t>декабря</t>
  </si>
  <si>
    <t>от "22" декабря 2023г.</t>
  </si>
  <si>
    <t>22.12.2023</t>
  </si>
  <si>
    <t>22</t>
  </si>
  <si>
    <t>Поступления от иной, приносящей доход деятельности (Возмещение затрат по ком.платежам)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</si>
</sst>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  <numFmt numFmtId="182" formatCode="#,##0.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18" fillId="33" borderId="0" xfId="0" applyNumberFormat="1" applyFont="1" applyFill="1" applyBorder="1" applyAlignment="1">
      <alignment horizontal="center"/>
    </xf>
    <xf numFmtId="0" fontId="22" fillId="33" borderId="24" xfId="0" applyNumberFormat="1" applyFont="1" applyFill="1" applyBorder="1" applyAlignment="1">
      <alignment horizontal="center" vertical="center"/>
    </xf>
    <xf numFmtId="0" fontId="22" fillId="33" borderId="2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 vertical="top"/>
    </xf>
    <xf numFmtId="49" fontId="28" fillId="0" borderId="26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 wrapText="1"/>
    </xf>
    <xf numFmtId="0" fontId="20" fillId="0" borderId="29" xfId="0" applyNumberFormat="1" applyFont="1" applyFill="1" applyBorder="1" applyAlignment="1">
      <alignment horizontal="center" wrapText="1"/>
    </xf>
    <xf numFmtId="0" fontId="25" fillId="0" borderId="30" xfId="0" applyNumberFormat="1" applyFont="1" applyFill="1" applyBorder="1" applyAlignment="1">
      <alignment horizontal="center" vertical="top"/>
    </xf>
    <xf numFmtId="0" fontId="25" fillId="0" borderId="31" xfId="0" applyNumberFormat="1" applyFont="1" applyFill="1" applyBorder="1" applyAlignment="1">
      <alignment horizontal="center" vertical="top"/>
    </xf>
    <xf numFmtId="0" fontId="20" fillId="0" borderId="28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32" xfId="0" applyNumberFormat="1" applyFill="1" applyBorder="1" applyAlignment="1">
      <alignment horizontal="center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3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32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32" xfId="0" applyNumberFormat="1" applyFont="1" applyFill="1" applyBorder="1" applyAlignment="1">
      <alignment horizontal="center" vertic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3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27" xfId="0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27" xfId="0" applyFont="1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32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top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39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 horizontal="right"/>
    </xf>
    <xf numFmtId="4" fontId="25" fillId="0" borderId="41" xfId="0" applyNumberFormat="1" applyFont="1" applyFill="1" applyBorder="1" applyAlignment="1">
      <alignment horizontal="right"/>
    </xf>
    <xf numFmtId="49" fontId="25" fillId="0" borderId="42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43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42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42" xfId="0" applyNumberFormat="1" applyFont="1" applyFill="1" applyBorder="1" applyAlignment="1">
      <alignment horizontal="center" wrapText="1"/>
    </xf>
    <xf numFmtId="0" fontId="25" fillId="0" borderId="13" xfId="0" applyNumberFormat="1" applyFont="1" applyFill="1" applyBorder="1" applyAlignment="1">
      <alignment horizontal="left" wrapText="1" indent="2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44" xfId="0" applyNumberFormat="1" applyFont="1" applyFill="1" applyBorder="1" applyAlignment="1">
      <alignment horizontal="center" vertical="top"/>
    </xf>
    <xf numFmtId="49" fontId="25" fillId="0" borderId="45" xfId="0" applyNumberFormat="1" applyFont="1" applyFill="1" applyBorder="1" applyAlignment="1">
      <alignment horizontal="center" vertical="top"/>
    </xf>
    <xf numFmtId="49" fontId="25" fillId="0" borderId="46" xfId="0" applyNumberFormat="1" applyFont="1" applyFill="1" applyBorder="1" applyAlignment="1">
      <alignment horizontal="center" vertical="top"/>
    </xf>
    <xf numFmtId="49" fontId="25" fillId="0" borderId="44" xfId="0" applyNumberFormat="1" applyFont="1" applyFill="1" applyBorder="1" applyAlignment="1">
      <alignment horizontal="center" vertical="top"/>
    </xf>
    <xf numFmtId="49" fontId="25" fillId="0" borderId="47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39" xfId="0" applyNumberFormat="1" applyFont="1" applyFill="1" applyBorder="1" applyAlignment="1">
      <alignment horizontal="center"/>
    </xf>
    <xf numFmtId="49" fontId="24" fillId="0" borderId="48" xfId="0" applyNumberFormat="1" applyFont="1" applyFill="1" applyBorder="1" applyAlignment="1">
      <alignment horizontal="center"/>
    </xf>
    <xf numFmtId="49" fontId="24" fillId="0" borderId="49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42" xfId="0" applyNumberFormat="1" applyFont="1" applyFill="1" applyBorder="1" applyAlignment="1">
      <alignment horizontal="center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3" xfId="0" applyNumberFormat="1" applyFont="1" applyFill="1" applyBorder="1" applyAlignment="1">
      <alignment horizontal="center" vertical="center"/>
    </xf>
    <xf numFmtId="182" fontId="3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16"/>
  <sheetViews>
    <sheetView tabSelected="1" zoomScalePageLayoutView="0" workbookViewId="0" topLeftCell="A25">
      <selection activeCell="L32" sqref="L32"/>
    </sheetView>
  </sheetViews>
  <sheetFormatPr defaultColWidth="9.00390625" defaultRowHeight="12.75"/>
  <cols>
    <col min="1" max="1" width="60.75390625" style="87" customWidth="1"/>
    <col min="2" max="2" width="8.75390625" style="87" customWidth="1"/>
    <col min="3" max="3" width="11.75390625" style="87" customWidth="1"/>
    <col min="4" max="4" width="10.75390625" style="87" customWidth="1"/>
    <col min="5" max="5" width="23.75390625" style="87" customWidth="1"/>
    <col min="6" max="6" width="16.375" style="87" customWidth="1"/>
    <col min="7" max="11" width="0" style="87" hidden="1" customWidth="1"/>
    <col min="12" max="15" width="12.75390625" style="87" customWidth="1"/>
    <col min="16" max="16" width="11.75390625" style="87" hidden="1" customWidth="1"/>
    <col min="17" max="16384" width="9.125" style="87" customWidth="1"/>
  </cols>
  <sheetData>
    <row r="1" spans="1:15" ht="15.75">
      <c r="A1" s="86" t="s">
        <v>269</v>
      </c>
      <c r="M1" s="144" t="s">
        <v>270</v>
      </c>
      <c r="N1" s="144"/>
      <c r="O1" s="144"/>
    </row>
    <row r="2" spans="1:15" ht="15">
      <c r="A2" s="88" t="s">
        <v>271</v>
      </c>
      <c r="M2" s="145" t="s">
        <v>272</v>
      </c>
      <c r="N2" s="145"/>
      <c r="O2" s="145"/>
    </row>
    <row r="3" spans="1:15" ht="12.75">
      <c r="A3" s="88" t="s">
        <v>273</v>
      </c>
      <c r="M3" s="142" t="s">
        <v>274</v>
      </c>
      <c r="N3" s="142"/>
      <c r="O3" s="142"/>
    </row>
    <row r="4" spans="1:15" ht="15">
      <c r="A4" s="88" t="s">
        <v>275</v>
      </c>
      <c r="M4" s="146" t="s">
        <v>276</v>
      </c>
      <c r="N4" s="146"/>
      <c r="O4" s="146"/>
    </row>
    <row r="5" spans="1:15" ht="12.75">
      <c r="A5" s="88" t="s">
        <v>277</v>
      </c>
      <c r="M5" s="142" t="s">
        <v>278</v>
      </c>
      <c r="N5" s="142"/>
      <c r="O5" s="142"/>
    </row>
    <row r="6" spans="13:15" ht="15">
      <c r="M6" s="145" t="s">
        <v>279</v>
      </c>
      <c r="N6" s="145"/>
      <c r="O6" s="145"/>
    </row>
    <row r="7" spans="13:15" s="89" customFormat="1" ht="11.25">
      <c r="M7" s="90" t="s">
        <v>280</v>
      </c>
      <c r="N7" s="142" t="s">
        <v>281</v>
      </c>
      <c r="O7" s="142"/>
    </row>
    <row r="8" spans="13:15" ht="15">
      <c r="M8" s="143" t="s">
        <v>581</v>
      </c>
      <c r="N8" s="143"/>
      <c r="O8" s="143"/>
    </row>
    <row r="10" spans="1:15" ht="15.75">
      <c r="A10" s="147" t="s">
        <v>282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91"/>
    </row>
    <row r="11" spans="1:15" ht="15.75">
      <c r="A11" s="147" t="s">
        <v>283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 t="s">
        <v>284</v>
      </c>
    </row>
    <row r="12" spans="1:15" ht="15.75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49"/>
    </row>
    <row r="13" spans="1:15" ht="15.75">
      <c r="A13" s="92"/>
      <c r="B13" s="150" t="s">
        <v>583</v>
      </c>
      <c r="C13" s="150"/>
      <c r="D13" s="150"/>
      <c r="E13" s="150"/>
      <c r="F13" s="150"/>
      <c r="G13" s="150"/>
      <c r="H13" s="150"/>
      <c r="I13" s="92"/>
      <c r="J13" s="92"/>
      <c r="K13" s="92"/>
      <c r="L13" s="92"/>
      <c r="M13" s="92"/>
      <c r="N13" s="93" t="s">
        <v>285</v>
      </c>
      <c r="O13" s="94" t="s">
        <v>584</v>
      </c>
    </row>
    <row r="14" spans="1:15" ht="15.75">
      <c r="A14" s="95" t="s">
        <v>286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 t="s">
        <v>287</v>
      </c>
      <c r="O14" s="96" t="s">
        <v>288</v>
      </c>
    </row>
    <row r="15" spans="1:15" ht="15.75">
      <c r="A15" s="95" t="s">
        <v>289</v>
      </c>
      <c r="B15" s="151" t="s">
        <v>290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92"/>
      <c r="N15" s="93" t="s">
        <v>291</v>
      </c>
      <c r="O15" s="96" t="s">
        <v>292</v>
      </c>
    </row>
    <row r="16" spans="1:15" ht="15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 t="s">
        <v>287</v>
      </c>
      <c r="O16" s="96" t="s">
        <v>293</v>
      </c>
    </row>
    <row r="17" spans="1:15" ht="15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 t="s">
        <v>294</v>
      </c>
      <c r="O17" s="96" t="s">
        <v>295</v>
      </c>
    </row>
    <row r="18" spans="1:15" ht="15.75">
      <c r="A18" s="95" t="s">
        <v>296</v>
      </c>
      <c r="B18" s="152" t="s">
        <v>297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92"/>
      <c r="N18" s="93" t="s">
        <v>298</v>
      </c>
      <c r="O18" s="96" t="s">
        <v>299</v>
      </c>
    </row>
    <row r="19" spans="1:15" ht="16.5" thickBot="1">
      <c r="A19" s="95" t="s">
        <v>300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 t="s">
        <v>301</v>
      </c>
      <c r="O19" s="97" t="s">
        <v>302</v>
      </c>
    </row>
    <row r="20" spans="1:15" ht="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2" spans="1:15" ht="12.75">
      <c r="A22" s="153" t="s">
        <v>303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4" spans="1:15" ht="12.75" customHeight="1">
      <c r="A24" s="512" t="s">
        <v>35</v>
      </c>
      <c r="B24" s="513" t="s">
        <v>304</v>
      </c>
      <c r="C24" s="513" t="s">
        <v>305</v>
      </c>
      <c r="D24" s="513" t="s">
        <v>306</v>
      </c>
      <c r="E24" s="513" t="s">
        <v>307</v>
      </c>
      <c r="F24" s="513" t="s">
        <v>308</v>
      </c>
      <c r="G24" s="513" t="s">
        <v>309</v>
      </c>
      <c r="H24" s="513" t="s">
        <v>310</v>
      </c>
      <c r="I24" s="513" t="s">
        <v>311</v>
      </c>
      <c r="J24" s="513" t="s">
        <v>312</v>
      </c>
      <c r="K24" s="513" t="s">
        <v>313</v>
      </c>
      <c r="L24" s="514" t="s">
        <v>314</v>
      </c>
      <c r="M24" s="515"/>
      <c r="N24" s="515"/>
      <c r="O24" s="516"/>
    </row>
    <row r="25" spans="1:15" ht="12.75" customHeight="1">
      <c r="A25" s="517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9" t="s">
        <v>315</v>
      </c>
      <c r="M25" s="519" t="s">
        <v>316</v>
      </c>
      <c r="N25" s="519" t="s">
        <v>317</v>
      </c>
      <c r="O25" s="520" t="s">
        <v>318</v>
      </c>
    </row>
    <row r="26" spans="1:15" ht="33.75">
      <c r="A26" s="521"/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3" t="s">
        <v>319</v>
      </c>
      <c r="M26" s="523" t="s">
        <v>320</v>
      </c>
      <c r="N26" s="523" t="s">
        <v>321</v>
      </c>
      <c r="O26" s="524"/>
    </row>
    <row r="27" spans="1:15" ht="13.5" thickBot="1">
      <c r="A27" s="525" t="s">
        <v>7</v>
      </c>
      <c r="B27" s="526" t="s">
        <v>8</v>
      </c>
      <c r="C27" s="526" t="s">
        <v>9</v>
      </c>
      <c r="D27" s="526" t="s">
        <v>10</v>
      </c>
      <c r="E27" s="526" t="s">
        <v>11</v>
      </c>
      <c r="F27" s="526" t="s">
        <v>14</v>
      </c>
      <c r="G27" s="526" t="s">
        <v>14</v>
      </c>
      <c r="H27" s="526" t="s">
        <v>14</v>
      </c>
      <c r="I27" s="526" t="s">
        <v>14</v>
      </c>
      <c r="J27" s="526" t="s">
        <v>14</v>
      </c>
      <c r="K27" s="526" t="s">
        <v>14</v>
      </c>
      <c r="L27" s="526" t="s">
        <v>69</v>
      </c>
      <c r="M27" s="526" t="s">
        <v>70</v>
      </c>
      <c r="N27" s="526" t="s">
        <v>103</v>
      </c>
      <c r="O27" s="527" t="s">
        <v>322</v>
      </c>
    </row>
    <row r="28" spans="1:15" ht="12.75">
      <c r="A28" s="528" t="s">
        <v>323</v>
      </c>
      <c r="B28" s="529" t="s">
        <v>324</v>
      </c>
      <c r="C28" s="530" t="s">
        <v>325</v>
      </c>
      <c r="D28" s="530" t="s">
        <v>325</v>
      </c>
      <c r="E28" s="530" t="s">
        <v>325</v>
      </c>
      <c r="F28" s="530" t="s">
        <v>325</v>
      </c>
      <c r="G28" s="530" t="s">
        <v>325</v>
      </c>
      <c r="H28" s="530" t="s">
        <v>325</v>
      </c>
      <c r="I28" s="530" t="s">
        <v>325</v>
      </c>
      <c r="J28" s="530" t="s">
        <v>325</v>
      </c>
      <c r="K28" s="530" t="s">
        <v>325</v>
      </c>
      <c r="L28" s="531">
        <v>2848863.9</v>
      </c>
      <c r="M28" s="531"/>
      <c r="N28" s="531"/>
      <c r="O28" s="532"/>
    </row>
    <row r="29" spans="1:15" ht="12.75">
      <c r="A29" s="528" t="s">
        <v>326</v>
      </c>
      <c r="B29" s="533" t="s">
        <v>327</v>
      </c>
      <c r="C29" s="534" t="s">
        <v>325</v>
      </c>
      <c r="D29" s="534" t="s">
        <v>325</v>
      </c>
      <c r="E29" s="534" t="s">
        <v>325</v>
      </c>
      <c r="F29" s="534" t="s">
        <v>325</v>
      </c>
      <c r="G29" s="534" t="s">
        <v>325</v>
      </c>
      <c r="H29" s="534" t="s">
        <v>325</v>
      </c>
      <c r="I29" s="534" t="s">
        <v>325</v>
      </c>
      <c r="J29" s="534" t="s">
        <v>325</v>
      </c>
      <c r="K29" s="534" t="s">
        <v>325</v>
      </c>
      <c r="L29" s="141"/>
      <c r="M29" s="141"/>
      <c r="N29" s="141"/>
      <c r="O29" s="535"/>
    </row>
    <row r="30" spans="1:15" ht="22.5">
      <c r="A30" s="536" t="s">
        <v>328</v>
      </c>
      <c r="B30" s="537" t="s">
        <v>329</v>
      </c>
      <c r="C30" s="538" t="s">
        <v>330</v>
      </c>
      <c r="D30" s="139" t="s">
        <v>330</v>
      </c>
      <c r="E30" s="139" t="s">
        <v>331</v>
      </c>
      <c r="F30" s="139" t="s">
        <v>332</v>
      </c>
      <c r="G30" s="139" t="s">
        <v>333</v>
      </c>
      <c r="H30" s="139" t="s">
        <v>330</v>
      </c>
      <c r="I30" s="139" t="s">
        <v>330</v>
      </c>
      <c r="J30" s="139" t="s">
        <v>334</v>
      </c>
      <c r="K30" s="139" t="s">
        <v>335</v>
      </c>
      <c r="L30" s="141">
        <v>167079285.93</v>
      </c>
      <c r="M30" s="141">
        <v>172708647.08</v>
      </c>
      <c r="N30" s="141">
        <v>164708647.08</v>
      </c>
      <c r="O30" s="535"/>
    </row>
    <row r="31" spans="1:15" ht="22.5">
      <c r="A31" s="539" t="s">
        <v>336</v>
      </c>
      <c r="B31" s="540" t="s">
        <v>337</v>
      </c>
      <c r="C31" s="139" t="s">
        <v>338</v>
      </c>
      <c r="D31" s="139" t="s">
        <v>330</v>
      </c>
      <c r="E31" s="139" t="s">
        <v>331</v>
      </c>
      <c r="F31" s="139" t="s">
        <v>332</v>
      </c>
      <c r="G31" s="139" t="s">
        <v>333</v>
      </c>
      <c r="H31" s="139" t="s">
        <v>330</v>
      </c>
      <c r="I31" s="139" t="s">
        <v>338</v>
      </c>
      <c r="J31" s="139" t="s">
        <v>334</v>
      </c>
      <c r="K31" s="139" t="s">
        <v>335</v>
      </c>
      <c r="L31" s="140">
        <v>381440.43</v>
      </c>
      <c r="M31" s="140">
        <v>181547.08</v>
      </c>
      <c r="N31" s="140">
        <v>181547.08</v>
      </c>
      <c r="O31" s="535"/>
    </row>
    <row r="32" spans="1:15" ht="22.5">
      <c r="A32" s="539" t="s">
        <v>339</v>
      </c>
      <c r="B32" s="540" t="s">
        <v>340</v>
      </c>
      <c r="C32" s="139" t="s">
        <v>338</v>
      </c>
      <c r="D32" s="139" t="s">
        <v>341</v>
      </c>
      <c r="E32" s="139" t="s">
        <v>331</v>
      </c>
      <c r="F32" s="139" t="s">
        <v>342</v>
      </c>
      <c r="G32" s="139" t="s">
        <v>8</v>
      </c>
      <c r="H32" s="139" t="s">
        <v>341</v>
      </c>
      <c r="I32" s="139" t="s">
        <v>338</v>
      </c>
      <c r="J32" s="139" t="s">
        <v>334</v>
      </c>
      <c r="K32" s="139" t="s">
        <v>335</v>
      </c>
      <c r="L32" s="140">
        <v>381440.43</v>
      </c>
      <c r="M32" s="140">
        <v>181547.08</v>
      </c>
      <c r="N32" s="140">
        <v>181547.08</v>
      </c>
      <c r="O32" s="535"/>
    </row>
    <row r="33" spans="1:15" ht="22.5">
      <c r="A33" s="539" t="s">
        <v>343</v>
      </c>
      <c r="B33" s="540" t="s">
        <v>344</v>
      </c>
      <c r="C33" s="139" t="s">
        <v>345</v>
      </c>
      <c r="D33" s="139" t="s">
        <v>330</v>
      </c>
      <c r="E33" s="139" t="s">
        <v>331</v>
      </c>
      <c r="F33" s="139" t="s">
        <v>332</v>
      </c>
      <c r="G33" s="139" t="s">
        <v>333</v>
      </c>
      <c r="H33" s="139" t="s">
        <v>330</v>
      </c>
      <c r="I33" s="139" t="s">
        <v>345</v>
      </c>
      <c r="J33" s="139" t="s">
        <v>334</v>
      </c>
      <c r="K33" s="139" t="s">
        <v>335</v>
      </c>
      <c r="L33" s="140">
        <v>159561087.98</v>
      </c>
      <c r="M33" s="140">
        <v>167747100</v>
      </c>
      <c r="N33" s="140">
        <v>159747100</v>
      </c>
      <c r="O33" s="535"/>
    </row>
    <row r="34" spans="1:15" ht="22.5">
      <c r="A34" s="539" t="s">
        <v>346</v>
      </c>
      <c r="B34" s="540"/>
      <c r="C34" s="139" t="s">
        <v>345</v>
      </c>
      <c r="D34" s="139" t="s">
        <v>347</v>
      </c>
      <c r="E34" s="139" t="s">
        <v>331</v>
      </c>
      <c r="F34" s="139" t="s">
        <v>348</v>
      </c>
      <c r="G34" s="139" t="s">
        <v>8</v>
      </c>
      <c r="H34" s="139" t="s">
        <v>347</v>
      </c>
      <c r="I34" s="139" t="s">
        <v>345</v>
      </c>
      <c r="J34" s="139" t="s">
        <v>334</v>
      </c>
      <c r="K34" s="139" t="s">
        <v>335</v>
      </c>
      <c r="L34" s="140">
        <v>10365095.56</v>
      </c>
      <c r="M34" s="140">
        <v>22000000</v>
      </c>
      <c r="N34" s="140">
        <v>14000000</v>
      </c>
      <c r="O34" s="535"/>
    </row>
    <row r="35" spans="1:15" ht="22.5">
      <c r="A35" s="539" t="s">
        <v>349</v>
      </c>
      <c r="B35" s="540"/>
      <c r="C35" s="139" t="s">
        <v>345</v>
      </c>
      <c r="D35" s="139" t="s">
        <v>350</v>
      </c>
      <c r="E35" s="139" t="s">
        <v>331</v>
      </c>
      <c r="F35" s="139" t="s">
        <v>351</v>
      </c>
      <c r="G35" s="139" t="s">
        <v>8</v>
      </c>
      <c r="H35" s="139" t="s">
        <v>350</v>
      </c>
      <c r="I35" s="139" t="s">
        <v>345</v>
      </c>
      <c r="J35" s="139" t="s">
        <v>334</v>
      </c>
      <c r="K35" s="139" t="s">
        <v>335</v>
      </c>
      <c r="L35" s="140">
        <v>247894.6</v>
      </c>
      <c r="M35" s="140">
        <v>260000</v>
      </c>
      <c r="N35" s="140">
        <v>260000</v>
      </c>
      <c r="O35" s="535"/>
    </row>
    <row r="36" spans="1:15" ht="22.5">
      <c r="A36" s="539" t="s">
        <v>532</v>
      </c>
      <c r="B36" s="540"/>
      <c r="C36" s="139" t="s">
        <v>345</v>
      </c>
      <c r="D36" s="139" t="s">
        <v>533</v>
      </c>
      <c r="E36" s="139" t="s">
        <v>331</v>
      </c>
      <c r="F36" s="139" t="s">
        <v>351</v>
      </c>
      <c r="G36" s="139" t="s">
        <v>8</v>
      </c>
      <c r="H36" s="139" t="s">
        <v>533</v>
      </c>
      <c r="I36" s="139" t="s">
        <v>345</v>
      </c>
      <c r="J36" s="139" t="s">
        <v>334</v>
      </c>
      <c r="K36" s="139" t="s">
        <v>335</v>
      </c>
      <c r="L36" s="140">
        <v>13973.82</v>
      </c>
      <c r="M36" s="140"/>
      <c r="N36" s="140"/>
      <c r="O36" s="535"/>
    </row>
    <row r="37" spans="1:15" ht="33.75">
      <c r="A37" s="539" t="s">
        <v>352</v>
      </c>
      <c r="B37" s="540" t="s">
        <v>353</v>
      </c>
      <c r="C37" s="139" t="s">
        <v>345</v>
      </c>
      <c r="D37" s="139" t="s">
        <v>347</v>
      </c>
      <c r="E37" s="139" t="s">
        <v>331</v>
      </c>
      <c r="F37" s="139" t="s">
        <v>332</v>
      </c>
      <c r="G37" s="139" t="s">
        <v>10</v>
      </c>
      <c r="H37" s="139" t="s">
        <v>347</v>
      </c>
      <c r="I37" s="139" t="s">
        <v>345</v>
      </c>
      <c r="J37" s="139" t="s">
        <v>334</v>
      </c>
      <c r="K37" s="139" t="s">
        <v>335</v>
      </c>
      <c r="L37" s="140">
        <v>148934124</v>
      </c>
      <c r="M37" s="140">
        <v>145487100</v>
      </c>
      <c r="N37" s="140">
        <v>145487100</v>
      </c>
      <c r="O37" s="535"/>
    </row>
    <row r="38" spans="1:15" ht="33.75">
      <c r="A38" s="539" t="s">
        <v>354</v>
      </c>
      <c r="B38" s="540" t="s">
        <v>353</v>
      </c>
      <c r="C38" s="139" t="s">
        <v>345</v>
      </c>
      <c r="D38" s="139" t="s">
        <v>347</v>
      </c>
      <c r="E38" s="139" t="s">
        <v>355</v>
      </c>
      <c r="F38" s="139" t="s">
        <v>356</v>
      </c>
      <c r="G38" s="139" t="s">
        <v>10</v>
      </c>
      <c r="H38" s="139" t="s">
        <v>347</v>
      </c>
      <c r="I38" s="139" t="s">
        <v>345</v>
      </c>
      <c r="J38" s="139" t="s">
        <v>334</v>
      </c>
      <c r="K38" s="139" t="s">
        <v>335</v>
      </c>
      <c r="L38" s="140">
        <v>38927289</v>
      </c>
      <c r="M38" s="140">
        <v>39378100</v>
      </c>
      <c r="N38" s="140">
        <v>39378100</v>
      </c>
      <c r="O38" s="535"/>
    </row>
    <row r="39" spans="1:15" ht="33.75">
      <c r="A39" s="539" t="s">
        <v>354</v>
      </c>
      <c r="B39" s="540" t="s">
        <v>353</v>
      </c>
      <c r="C39" s="139" t="s">
        <v>345</v>
      </c>
      <c r="D39" s="139" t="s">
        <v>347</v>
      </c>
      <c r="E39" s="139" t="s">
        <v>357</v>
      </c>
      <c r="F39" s="139" t="s">
        <v>358</v>
      </c>
      <c r="G39" s="139" t="s">
        <v>10</v>
      </c>
      <c r="H39" s="139" t="s">
        <v>347</v>
      </c>
      <c r="I39" s="139" t="s">
        <v>345</v>
      </c>
      <c r="J39" s="139" t="s">
        <v>334</v>
      </c>
      <c r="K39" s="139" t="s">
        <v>335</v>
      </c>
      <c r="L39" s="140">
        <v>80830842</v>
      </c>
      <c r="M39" s="140">
        <v>77019000</v>
      </c>
      <c r="N39" s="140">
        <v>77019000</v>
      </c>
      <c r="O39" s="535"/>
    </row>
    <row r="40" spans="1:15" ht="33.75">
      <c r="A40" s="539" t="s">
        <v>354</v>
      </c>
      <c r="B40" s="540" t="s">
        <v>353</v>
      </c>
      <c r="C40" s="139" t="s">
        <v>345</v>
      </c>
      <c r="D40" s="139" t="s">
        <v>347</v>
      </c>
      <c r="E40" s="139" t="s">
        <v>359</v>
      </c>
      <c r="F40" s="139" t="s">
        <v>358</v>
      </c>
      <c r="G40" s="139" t="s">
        <v>10</v>
      </c>
      <c r="H40" s="139" t="s">
        <v>347</v>
      </c>
      <c r="I40" s="139" t="s">
        <v>345</v>
      </c>
      <c r="J40" s="139" t="s">
        <v>334</v>
      </c>
      <c r="K40" s="139" t="s">
        <v>335</v>
      </c>
      <c r="L40" s="140">
        <v>29175993</v>
      </c>
      <c r="M40" s="140">
        <v>29090000</v>
      </c>
      <c r="N40" s="140">
        <v>29090000</v>
      </c>
      <c r="O40" s="535"/>
    </row>
    <row r="41" spans="1:15" ht="22.5">
      <c r="A41" s="539" t="s">
        <v>534</v>
      </c>
      <c r="B41" s="540" t="s">
        <v>535</v>
      </c>
      <c r="C41" s="139" t="s">
        <v>536</v>
      </c>
      <c r="D41" s="139" t="s">
        <v>330</v>
      </c>
      <c r="E41" s="139" t="s">
        <v>331</v>
      </c>
      <c r="F41" s="139" t="s">
        <v>332</v>
      </c>
      <c r="G41" s="139" t="s">
        <v>333</v>
      </c>
      <c r="H41" s="139" t="s">
        <v>330</v>
      </c>
      <c r="I41" s="139" t="s">
        <v>536</v>
      </c>
      <c r="J41" s="139" t="s">
        <v>334</v>
      </c>
      <c r="K41" s="139" t="s">
        <v>335</v>
      </c>
      <c r="L41" s="140">
        <v>825.33</v>
      </c>
      <c r="M41" s="140"/>
      <c r="N41" s="140"/>
      <c r="O41" s="535"/>
    </row>
    <row r="42" spans="1:15" ht="22.5">
      <c r="A42" s="539" t="s">
        <v>537</v>
      </c>
      <c r="B42" s="540" t="s">
        <v>538</v>
      </c>
      <c r="C42" s="139" t="s">
        <v>536</v>
      </c>
      <c r="D42" s="139" t="s">
        <v>539</v>
      </c>
      <c r="E42" s="139" t="s">
        <v>331</v>
      </c>
      <c r="F42" s="139" t="s">
        <v>351</v>
      </c>
      <c r="G42" s="139" t="s">
        <v>8</v>
      </c>
      <c r="H42" s="139" t="s">
        <v>539</v>
      </c>
      <c r="I42" s="139" t="s">
        <v>536</v>
      </c>
      <c r="J42" s="139" t="s">
        <v>334</v>
      </c>
      <c r="K42" s="139" t="s">
        <v>335</v>
      </c>
      <c r="L42" s="140">
        <v>825.33</v>
      </c>
      <c r="M42" s="140"/>
      <c r="N42" s="140"/>
      <c r="O42" s="535"/>
    </row>
    <row r="43" spans="1:15" ht="22.5">
      <c r="A43" s="539" t="s">
        <v>360</v>
      </c>
      <c r="B43" s="540" t="s">
        <v>361</v>
      </c>
      <c r="C43" s="139" t="s">
        <v>362</v>
      </c>
      <c r="D43" s="139" t="s">
        <v>330</v>
      </c>
      <c r="E43" s="139" t="s">
        <v>331</v>
      </c>
      <c r="F43" s="139" t="s">
        <v>332</v>
      </c>
      <c r="G43" s="139" t="s">
        <v>333</v>
      </c>
      <c r="H43" s="139" t="s">
        <v>330</v>
      </c>
      <c r="I43" s="139" t="s">
        <v>362</v>
      </c>
      <c r="J43" s="139" t="s">
        <v>334</v>
      </c>
      <c r="K43" s="139" t="s">
        <v>335</v>
      </c>
      <c r="L43" s="140">
        <v>7135932.19</v>
      </c>
      <c r="M43" s="140">
        <v>4780000</v>
      </c>
      <c r="N43" s="140">
        <v>4780000</v>
      </c>
      <c r="O43" s="535"/>
    </row>
    <row r="44" spans="1:15" ht="22.5">
      <c r="A44" s="539" t="s">
        <v>363</v>
      </c>
      <c r="B44" s="540" t="s">
        <v>364</v>
      </c>
      <c r="C44" s="139" t="s">
        <v>362</v>
      </c>
      <c r="D44" s="139" t="s">
        <v>365</v>
      </c>
      <c r="E44" s="139" t="s">
        <v>331</v>
      </c>
      <c r="F44" s="139" t="s">
        <v>332</v>
      </c>
      <c r="G44" s="139" t="s">
        <v>11</v>
      </c>
      <c r="H44" s="139" t="s">
        <v>365</v>
      </c>
      <c r="I44" s="139" t="s">
        <v>362</v>
      </c>
      <c r="J44" s="139" t="s">
        <v>334</v>
      </c>
      <c r="K44" s="139" t="s">
        <v>335</v>
      </c>
      <c r="L44" s="140">
        <v>7135932.19</v>
      </c>
      <c r="M44" s="140">
        <v>4780000</v>
      </c>
      <c r="N44" s="140">
        <v>4780000</v>
      </c>
      <c r="O44" s="535"/>
    </row>
    <row r="45" spans="1:15" ht="22.5">
      <c r="A45" s="539" t="s">
        <v>366</v>
      </c>
      <c r="B45" s="540" t="s">
        <v>364</v>
      </c>
      <c r="C45" s="139" t="s">
        <v>362</v>
      </c>
      <c r="D45" s="139" t="s">
        <v>365</v>
      </c>
      <c r="E45" s="139" t="s">
        <v>367</v>
      </c>
      <c r="F45" s="139" t="s">
        <v>332</v>
      </c>
      <c r="G45" s="139" t="s">
        <v>11</v>
      </c>
      <c r="H45" s="139" t="s">
        <v>365</v>
      </c>
      <c r="I45" s="139" t="s">
        <v>362</v>
      </c>
      <c r="J45" s="139" t="s">
        <v>334</v>
      </c>
      <c r="K45" s="139" t="s">
        <v>335</v>
      </c>
      <c r="L45" s="140">
        <v>2520000</v>
      </c>
      <c r="M45" s="140"/>
      <c r="N45" s="140"/>
      <c r="O45" s="535"/>
    </row>
    <row r="46" spans="1:15" ht="22.5">
      <c r="A46" s="539" t="s">
        <v>366</v>
      </c>
      <c r="B46" s="540" t="s">
        <v>364</v>
      </c>
      <c r="C46" s="139" t="s">
        <v>362</v>
      </c>
      <c r="D46" s="139" t="s">
        <v>365</v>
      </c>
      <c r="E46" s="139" t="s">
        <v>368</v>
      </c>
      <c r="F46" s="139" t="s">
        <v>332</v>
      </c>
      <c r="G46" s="139" t="s">
        <v>11</v>
      </c>
      <c r="H46" s="139" t="s">
        <v>365</v>
      </c>
      <c r="I46" s="139" t="s">
        <v>362</v>
      </c>
      <c r="J46" s="139" t="s">
        <v>334</v>
      </c>
      <c r="K46" s="139" t="s">
        <v>335</v>
      </c>
      <c r="L46" s="140">
        <v>159707.38</v>
      </c>
      <c r="M46" s="140"/>
      <c r="N46" s="140"/>
      <c r="O46" s="535"/>
    </row>
    <row r="47" spans="1:15" ht="22.5">
      <c r="A47" s="539" t="s">
        <v>366</v>
      </c>
      <c r="B47" s="540" t="s">
        <v>364</v>
      </c>
      <c r="C47" s="139" t="s">
        <v>362</v>
      </c>
      <c r="D47" s="139" t="s">
        <v>369</v>
      </c>
      <c r="E47" s="139" t="s">
        <v>368</v>
      </c>
      <c r="F47" s="139" t="s">
        <v>332</v>
      </c>
      <c r="G47" s="139" t="s">
        <v>11</v>
      </c>
      <c r="H47" s="139" t="s">
        <v>369</v>
      </c>
      <c r="I47" s="139" t="s">
        <v>362</v>
      </c>
      <c r="J47" s="139" t="s">
        <v>334</v>
      </c>
      <c r="K47" s="139" t="s">
        <v>335</v>
      </c>
      <c r="L47" s="140">
        <v>508975.62</v>
      </c>
      <c r="M47" s="140"/>
      <c r="N47" s="140"/>
      <c r="O47" s="535"/>
    </row>
    <row r="48" spans="1:15" ht="22.5">
      <c r="A48" s="539" t="s">
        <v>366</v>
      </c>
      <c r="B48" s="540" t="s">
        <v>364</v>
      </c>
      <c r="C48" s="139" t="s">
        <v>362</v>
      </c>
      <c r="D48" s="139" t="s">
        <v>365</v>
      </c>
      <c r="E48" s="139" t="s">
        <v>370</v>
      </c>
      <c r="F48" s="139" t="s">
        <v>332</v>
      </c>
      <c r="G48" s="139" t="s">
        <v>11</v>
      </c>
      <c r="H48" s="139" t="s">
        <v>365</v>
      </c>
      <c r="I48" s="139" t="s">
        <v>362</v>
      </c>
      <c r="J48" s="139" t="s">
        <v>334</v>
      </c>
      <c r="K48" s="139" t="s">
        <v>335</v>
      </c>
      <c r="L48" s="140">
        <v>2768135.19</v>
      </c>
      <c r="M48" s="140">
        <v>3390000</v>
      </c>
      <c r="N48" s="140">
        <v>3390000</v>
      </c>
      <c r="O48" s="535"/>
    </row>
    <row r="49" spans="1:15" ht="22.5">
      <c r="A49" s="539" t="s">
        <v>366</v>
      </c>
      <c r="B49" s="540" t="s">
        <v>364</v>
      </c>
      <c r="C49" s="139" t="s">
        <v>362</v>
      </c>
      <c r="D49" s="139" t="s">
        <v>365</v>
      </c>
      <c r="E49" s="139" t="s">
        <v>371</v>
      </c>
      <c r="F49" s="139" t="s">
        <v>332</v>
      </c>
      <c r="G49" s="139" t="s">
        <v>11</v>
      </c>
      <c r="H49" s="139" t="s">
        <v>365</v>
      </c>
      <c r="I49" s="139" t="s">
        <v>362</v>
      </c>
      <c r="J49" s="139" t="s">
        <v>334</v>
      </c>
      <c r="K49" s="139" t="s">
        <v>335</v>
      </c>
      <c r="L49" s="140">
        <v>1179114</v>
      </c>
      <c r="M49" s="140">
        <v>1390000</v>
      </c>
      <c r="N49" s="140">
        <v>1390000</v>
      </c>
      <c r="O49" s="535"/>
    </row>
    <row r="50" spans="1:15" ht="22.5">
      <c r="A50" s="536" t="s">
        <v>573</v>
      </c>
      <c r="B50" s="537" t="s">
        <v>574</v>
      </c>
      <c r="C50" s="538" t="s">
        <v>330</v>
      </c>
      <c r="D50" s="139" t="s">
        <v>330</v>
      </c>
      <c r="E50" s="139" t="s">
        <v>331</v>
      </c>
      <c r="F50" s="139" t="s">
        <v>332</v>
      </c>
      <c r="G50" s="139" t="s">
        <v>333</v>
      </c>
      <c r="H50" s="139" t="s">
        <v>330</v>
      </c>
      <c r="I50" s="139" t="s">
        <v>330</v>
      </c>
      <c r="J50" s="139" t="s">
        <v>334</v>
      </c>
      <c r="K50" s="139" t="s">
        <v>335</v>
      </c>
      <c r="L50" s="141"/>
      <c r="M50" s="141"/>
      <c r="N50" s="141"/>
      <c r="O50" s="535"/>
    </row>
    <row r="51" spans="1:15" ht="22.5">
      <c r="A51" s="536" t="s">
        <v>575</v>
      </c>
      <c r="B51" s="537" t="s">
        <v>576</v>
      </c>
      <c r="C51" s="538" t="s">
        <v>577</v>
      </c>
      <c r="D51" s="139" t="s">
        <v>577</v>
      </c>
      <c r="E51" s="139" t="s">
        <v>578</v>
      </c>
      <c r="F51" s="139" t="s">
        <v>358</v>
      </c>
      <c r="G51" s="139" t="s">
        <v>10</v>
      </c>
      <c r="H51" s="139" t="s">
        <v>577</v>
      </c>
      <c r="I51" s="139" t="s">
        <v>577</v>
      </c>
      <c r="J51" s="139" t="s">
        <v>334</v>
      </c>
      <c r="K51" s="139" t="s">
        <v>335</v>
      </c>
      <c r="L51" s="141"/>
      <c r="M51" s="141"/>
      <c r="N51" s="141"/>
      <c r="O51" s="535"/>
    </row>
    <row r="52" spans="1:15" ht="22.5">
      <c r="A52" s="536" t="s">
        <v>575</v>
      </c>
      <c r="B52" s="537" t="s">
        <v>576</v>
      </c>
      <c r="C52" s="538" t="s">
        <v>577</v>
      </c>
      <c r="D52" s="139" t="s">
        <v>577</v>
      </c>
      <c r="E52" s="139" t="s">
        <v>579</v>
      </c>
      <c r="F52" s="139" t="s">
        <v>332</v>
      </c>
      <c r="G52" s="139" t="s">
        <v>11</v>
      </c>
      <c r="H52" s="139" t="s">
        <v>577</v>
      </c>
      <c r="I52" s="139" t="s">
        <v>577</v>
      </c>
      <c r="J52" s="139" t="s">
        <v>334</v>
      </c>
      <c r="K52" s="139" t="s">
        <v>335</v>
      </c>
      <c r="L52" s="141"/>
      <c r="M52" s="141"/>
      <c r="N52" s="141"/>
      <c r="O52" s="535"/>
    </row>
    <row r="53" spans="1:15" ht="22.5">
      <c r="A53" s="536" t="s">
        <v>575</v>
      </c>
      <c r="B53" s="537" t="s">
        <v>576</v>
      </c>
      <c r="C53" s="538" t="s">
        <v>577</v>
      </c>
      <c r="D53" s="139" t="s">
        <v>577</v>
      </c>
      <c r="E53" s="139" t="s">
        <v>580</v>
      </c>
      <c r="F53" s="139" t="s">
        <v>356</v>
      </c>
      <c r="G53" s="139" t="s">
        <v>10</v>
      </c>
      <c r="H53" s="139" t="s">
        <v>577</v>
      </c>
      <c r="I53" s="139" t="s">
        <v>577</v>
      </c>
      <c r="J53" s="139" t="s">
        <v>334</v>
      </c>
      <c r="K53" s="139" t="s">
        <v>335</v>
      </c>
      <c r="L53" s="141"/>
      <c r="M53" s="141"/>
      <c r="N53" s="141"/>
      <c r="O53" s="535"/>
    </row>
    <row r="54" spans="1:15" ht="22.5">
      <c r="A54" s="536" t="s">
        <v>575</v>
      </c>
      <c r="B54" s="537" t="s">
        <v>576</v>
      </c>
      <c r="C54" s="538" t="s">
        <v>577</v>
      </c>
      <c r="D54" s="139" t="s">
        <v>577</v>
      </c>
      <c r="E54" s="139" t="s">
        <v>355</v>
      </c>
      <c r="F54" s="139" t="s">
        <v>356</v>
      </c>
      <c r="G54" s="139" t="s">
        <v>10</v>
      </c>
      <c r="H54" s="139" t="s">
        <v>577</v>
      </c>
      <c r="I54" s="139" t="s">
        <v>577</v>
      </c>
      <c r="J54" s="139" t="s">
        <v>334</v>
      </c>
      <c r="K54" s="139" t="s">
        <v>335</v>
      </c>
      <c r="L54" s="141"/>
      <c r="M54" s="141"/>
      <c r="N54" s="141"/>
      <c r="O54" s="535"/>
    </row>
    <row r="55" spans="1:15" ht="22.5">
      <c r="A55" s="536" t="s">
        <v>530</v>
      </c>
      <c r="B55" s="537" t="s">
        <v>531</v>
      </c>
      <c r="C55" s="538" t="s">
        <v>330</v>
      </c>
      <c r="D55" s="139" t="s">
        <v>330</v>
      </c>
      <c r="E55" s="139" t="s">
        <v>331</v>
      </c>
      <c r="F55" s="139" t="s">
        <v>332</v>
      </c>
      <c r="G55" s="139" t="s">
        <v>333</v>
      </c>
      <c r="H55" s="139" t="s">
        <v>330</v>
      </c>
      <c r="I55" s="139" t="s">
        <v>330</v>
      </c>
      <c r="J55" s="139" t="s">
        <v>334</v>
      </c>
      <c r="K55" s="139" t="s">
        <v>335</v>
      </c>
      <c r="L55" s="141"/>
      <c r="M55" s="141"/>
      <c r="N55" s="141"/>
      <c r="O55" s="535"/>
    </row>
    <row r="56" spans="1:15" ht="22.5">
      <c r="A56" s="536" t="s">
        <v>372</v>
      </c>
      <c r="B56" s="537" t="s">
        <v>373</v>
      </c>
      <c r="C56" s="538" t="s">
        <v>330</v>
      </c>
      <c r="D56" s="139" t="s">
        <v>330</v>
      </c>
      <c r="E56" s="139" t="s">
        <v>331</v>
      </c>
      <c r="F56" s="139" t="s">
        <v>332</v>
      </c>
      <c r="G56" s="139" t="s">
        <v>333</v>
      </c>
      <c r="H56" s="139" t="s">
        <v>330</v>
      </c>
      <c r="I56" s="139" t="s">
        <v>330</v>
      </c>
      <c r="J56" s="139" t="s">
        <v>334</v>
      </c>
      <c r="K56" s="139" t="s">
        <v>335</v>
      </c>
      <c r="L56" s="141">
        <v>169851861.75</v>
      </c>
      <c r="M56" s="141">
        <v>172672337.66</v>
      </c>
      <c r="N56" s="141">
        <v>164672337.66</v>
      </c>
      <c r="O56" s="535"/>
    </row>
    <row r="57" spans="1:15" ht="22.5">
      <c r="A57" s="539" t="s">
        <v>374</v>
      </c>
      <c r="B57" s="540" t="s">
        <v>375</v>
      </c>
      <c r="C57" s="139" t="s">
        <v>330</v>
      </c>
      <c r="D57" s="139" t="s">
        <v>330</v>
      </c>
      <c r="E57" s="139" t="s">
        <v>331</v>
      </c>
      <c r="F57" s="139" t="s">
        <v>332</v>
      </c>
      <c r="G57" s="139" t="s">
        <v>333</v>
      </c>
      <c r="H57" s="139" t="s">
        <v>330</v>
      </c>
      <c r="I57" s="139" t="s">
        <v>330</v>
      </c>
      <c r="J57" s="139" t="s">
        <v>334</v>
      </c>
      <c r="K57" s="139" t="s">
        <v>335</v>
      </c>
      <c r="L57" s="140">
        <v>110603464</v>
      </c>
      <c r="M57" s="140">
        <v>111184100</v>
      </c>
      <c r="N57" s="140">
        <v>111184100</v>
      </c>
      <c r="O57" s="535"/>
    </row>
    <row r="58" spans="1:15" ht="22.5">
      <c r="A58" s="539" t="s">
        <v>376</v>
      </c>
      <c r="B58" s="540" t="s">
        <v>377</v>
      </c>
      <c r="C58" s="139" t="s">
        <v>378</v>
      </c>
      <c r="D58" s="139" t="s">
        <v>330</v>
      </c>
      <c r="E58" s="139" t="s">
        <v>331</v>
      </c>
      <c r="F58" s="139" t="s">
        <v>332</v>
      </c>
      <c r="G58" s="139" t="s">
        <v>333</v>
      </c>
      <c r="H58" s="139" t="s">
        <v>330</v>
      </c>
      <c r="I58" s="139" t="s">
        <v>330</v>
      </c>
      <c r="J58" s="139" t="s">
        <v>334</v>
      </c>
      <c r="K58" s="139" t="s">
        <v>335</v>
      </c>
      <c r="L58" s="140">
        <v>85027465.76</v>
      </c>
      <c r="M58" s="140">
        <v>85631682</v>
      </c>
      <c r="N58" s="140">
        <v>85631682</v>
      </c>
      <c r="O58" s="535"/>
    </row>
    <row r="59" spans="1:15" ht="22.5">
      <c r="A59" s="539" t="s">
        <v>379</v>
      </c>
      <c r="B59" s="540" t="s">
        <v>377</v>
      </c>
      <c r="C59" s="139" t="s">
        <v>378</v>
      </c>
      <c r="D59" s="139" t="s">
        <v>380</v>
      </c>
      <c r="E59" s="139" t="s">
        <v>355</v>
      </c>
      <c r="F59" s="139" t="s">
        <v>381</v>
      </c>
      <c r="G59" s="139" t="s">
        <v>10</v>
      </c>
      <c r="H59" s="139" t="s">
        <v>380</v>
      </c>
      <c r="I59" s="139" t="s">
        <v>330</v>
      </c>
      <c r="J59" s="139" t="s">
        <v>334</v>
      </c>
      <c r="K59" s="139" t="s">
        <v>335</v>
      </c>
      <c r="L59" s="140">
        <v>3776210.11</v>
      </c>
      <c r="M59" s="140">
        <v>4374144</v>
      </c>
      <c r="N59" s="140">
        <v>4374144</v>
      </c>
      <c r="O59" s="535"/>
    </row>
    <row r="60" spans="1:15" ht="22.5">
      <c r="A60" s="539" t="s">
        <v>382</v>
      </c>
      <c r="B60" s="540" t="s">
        <v>377</v>
      </c>
      <c r="C60" s="139" t="s">
        <v>378</v>
      </c>
      <c r="D60" s="139" t="s">
        <v>383</v>
      </c>
      <c r="E60" s="139" t="s">
        <v>355</v>
      </c>
      <c r="F60" s="139" t="s">
        <v>384</v>
      </c>
      <c r="G60" s="139" t="s">
        <v>10</v>
      </c>
      <c r="H60" s="139" t="s">
        <v>383</v>
      </c>
      <c r="I60" s="139" t="s">
        <v>330</v>
      </c>
      <c r="J60" s="139" t="s">
        <v>334</v>
      </c>
      <c r="K60" s="139" t="s">
        <v>335</v>
      </c>
      <c r="L60" s="140">
        <v>46525.05</v>
      </c>
      <c r="M60" s="140">
        <v>50000</v>
      </c>
      <c r="N60" s="140">
        <v>50000</v>
      </c>
      <c r="O60" s="535"/>
    </row>
    <row r="61" spans="1:16" ht="22.5">
      <c r="A61" s="539" t="s">
        <v>379</v>
      </c>
      <c r="B61" s="540" t="s">
        <v>377</v>
      </c>
      <c r="C61" s="139" t="s">
        <v>378</v>
      </c>
      <c r="D61" s="139" t="s">
        <v>380</v>
      </c>
      <c r="E61" s="139" t="s">
        <v>357</v>
      </c>
      <c r="F61" s="139" t="s">
        <v>385</v>
      </c>
      <c r="G61" s="139" t="s">
        <v>10</v>
      </c>
      <c r="H61" s="139" t="s">
        <v>380</v>
      </c>
      <c r="I61" s="139" t="s">
        <v>330</v>
      </c>
      <c r="J61" s="139" t="s">
        <v>334</v>
      </c>
      <c r="K61" s="139" t="s">
        <v>335</v>
      </c>
      <c r="L61" s="140">
        <v>58472887.75</v>
      </c>
      <c r="M61" s="140">
        <v>58347840</v>
      </c>
      <c r="N61" s="140">
        <v>58347840</v>
      </c>
      <c r="O61" s="535"/>
      <c r="P61" s="98">
        <f>L62+L64+L66</f>
        <v>22444452.42</v>
      </c>
    </row>
    <row r="62" spans="1:15" ht="22.5">
      <c r="A62" s="539" t="s">
        <v>379</v>
      </c>
      <c r="B62" s="540" t="s">
        <v>377</v>
      </c>
      <c r="C62" s="139" t="s">
        <v>378</v>
      </c>
      <c r="D62" s="139" t="s">
        <v>380</v>
      </c>
      <c r="E62" s="139" t="s">
        <v>359</v>
      </c>
      <c r="F62" s="139" t="s">
        <v>385</v>
      </c>
      <c r="G62" s="139" t="s">
        <v>10</v>
      </c>
      <c r="H62" s="139" t="s">
        <v>380</v>
      </c>
      <c r="I62" s="139" t="s">
        <v>330</v>
      </c>
      <c r="J62" s="139" t="s">
        <v>334</v>
      </c>
      <c r="K62" s="139" t="s">
        <v>335</v>
      </c>
      <c r="L62" s="140">
        <v>22224791.1</v>
      </c>
      <c r="M62" s="140">
        <v>22209696</v>
      </c>
      <c r="N62" s="140">
        <v>22209696</v>
      </c>
      <c r="O62" s="535"/>
    </row>
    <row r="63" spans="1:15" ht="22.5">
      <c r="A63" s="539" t="s">
        <v>382</v>
      </c>
      <c r="B63" s="540" t="s">
        <v>377</v>
      </c>
      <c r="C63" s="139" t="s">
        <v>378</v>
      </c>
      <c r="D63" s="139" t="s">
        <v>383</v>
      </c>
      <c r="E63" s="139" t="s">
        <v>357</v>
      </c>
      <c r="F63" s="139" t="s">
        <v>386</v>
      </c>
      <c r="G63" s="139" t="s">
        <v>10</v>
      </c>
      <c r="H63" s="139" t="s">
        <v>383</v>
      </c>
      <c r="I63" s="139" t="s">
        <v>330</v>
      </c>
      <c r="J63" s="139" t="s">
        <v>334</v>
      </c>
      <c r="K63" s="139" t="s">
        <v>335</v>
      </c>
      <c r="L63" s="140">
        <v>289490.43</v>
      </c>
      <c r="M63" s="140">
        <v>450000</v>
      </c>
      <c r="N63" s="140">
        <v>450000</v>
      </c>
      <c r="O63" s="535"/>
    </row>
    <row r="64" spans="1:15" ht="22.5">
      <c r="A64" s="539" t="s">
        <v>382</v>
      </c>
      <c r="B64" s="540" t="s">
        <v>377</v>
      </c>
      <c r="C64" s="139" t="s">
        <v>378</v>
      </c>
      <c r="D64" s="139" t="s">
        <v>383</v>
      </c>
      <c r="E64" s="139" t="s">
        <v>359</v>
      </c>
      <c r="F64" s="139" t="s">
        <v>386</v>
      </c>
      <c r="G64" s="139" t="s">
        <v>10</v>
      </c>
      <c r="H64" s="139" t="s">
        <v>383</v>
      </c>
      <c r="I64" s="139" t="s">
        <v>330</v>
      </c>
      <c r="J64" s="139" t="s">
        <v>334</v>
      </c>
      <c r="K64" s="139" t="s">
        <v>335</v>
      </c>
      <c r="L64" s="140">
        <v>217561.32</v>
      </c>
      <c r="M64" s="140">
        <v>200002</v>
      </c>
      <c r="N64" s="140">
        <v>200002</v>
      </c>
      <c r="O64" s="535"/>
    </row>
    <row r="65" spans="1:15" ht="22.5">
      <c r="A65" s="539" t="s">
        <v>545</v>
      </c>
      <c r="B65" s="540" t="s">
        <v>546</v>
      </c>
      <c r="C65" s="139" t="s">
        <v>547</v>
      </c>
      <c r="D65" s="139" t="s">
        <v>330</v>
      </c>
      <c r="E65" s="139" t="s">
        <v>331</v>
      </c>
      <c r="F65" s="139" t="s">
        <v>332</v>
      </c>
      <c r="G65" s="139" t="s">
        <v>333</v>
      </c>
      <c r="H65" s="139" t="s">
        <v>330</v>
      </c>
      <c r="I65" s="139" t="s">
        <v>330</v>
      </c>
      <c r="J65" s="139" t="s">
        <v>334</v>
      </c>
      <c r="K65" s="139" t="s">
        <v>335</v>
      </c>
      <c r="L65" s="140">
        <v>17330</v>
      </c>
      <c r="M65" s="140"/>
      <c r="N65" s="140"/>
      <c r="O65" s="535"/>
    </row>
    <row r="66" spans="1:15" ht="22.5">
      <c r="A66" s="539" t="s">
        <v>548</v>
      </c>
      <c r="B66" s="540" t="s">
        <v>546</v>
      </c>
      <c r="C66" s="139" t="s">
        <v>547</v>
      </c>
      <c r="D66" s="139" t="s">
        <v>549</v>
      </c>
      <c r="E66" s="139" t="s">
        <v>355</v>
      </c>
      <c r="F66" s="139" t="s">
        <v>550</v>
      </c>
      <c r="G66" s="139" t="s">
        <v>10</v>
      </c>
      <c r="H66" s="139" t="s">
        <v>549</v>
      </c>
      <c r="I66" s="139" t="s">
        <v>330</v>
      </c>
      <c r="J66" s="139" t="s">
        <v>334</v>
      </c>
      <c r="K66" s="139" t="s">
        <v>335</v>
      </c>
      <c r="L66" s="140">
        <v>2100</v>
      </c>
      <c r="M66" s="140"/>
      <c r="N66" s="140"/>
      <c r="O66" s="535"/>
    </row>
    <row r="67" spans="1:15" ht="22.5">
      <c r="A67" s="539" t="s">
        <v>423</v>
      </c>
      <c r="B67" s="540" t="s">
        <v>546</v>
      </c>
      <c r="C67" s="139" t="s">
        <v>547</v>
      </c>
      <c r="D67" s="139" t="s">
        <v>424</v>
      </c>
      <c r="E67" s="139" t="s">
        <v>355</v>
      </c>
      <c r="F67" s="139" t="s">
        <v>448</v>
      </c>
      <c r="G67" s="139" t="s">
        <v>10</v>
      </c>
      <c r="H67" s="139" t="s">
        <v>424</v>
      </c>
      <c r="I67" s="139" t="s">
        <v>330</v>
      </c>
      <c r="J67" s="139" t="s">
        <v>334</v>
      </c>
      <c r="K67" s="139" t="s">
        <v>335</v>
      </c>
      <c r="L67" s="140">
        <v>15230</v>
      </c>
      <c r="M67" s="140"/>
      <c r="N67" s="140"/>
      <c r="O67" s="535"/>
    </row>
    <row r="68" spans="1:15" ht="22.5">
      <c r="A68" s="539" t="s">
        <v>387</v>
      </c>
      <c r="B68" s="540" t="s">
        <v>388</v>
      </c>
      <c r="C68" s="139" t="s">
        <v>389</v>
      </c>
      <c r="D68" s="139" t="s">
        <v>330</v>
      </c>
      <c r="E68" s="139" t="s">
        <v>331</v>
      </c>
      <c r="F68" s="139" t="s">
        <v>332</v>
      </c>
      <c r="G68" s="139" t="s">
        <v>333</v>
      </c>
      <c r="H68" s="139" t="s">
        <v>330</v>
      </c>
      <c r="I68" s="139" t="s">
        <v>330</v>
      </c>
      <c r="J68" s="139" t="s">
        <v>334</v>
      </c>
      <c r="K68" s="139" t="s">
        <v>335</v>
      </c>
      <c r="L68" s="140">
        <v>25558668.24</v>
      </c>
      <c r="M68" s="140">
        <v>25552418</v>
      </c>
      <c r="N68" s="140">
        <v>25552418</v>
      </c>
      <c r="O68" s="535"/>
    </row>
    <row r="69" spans="1:15" ht="22.5">
      <c r="A69" s="539" t="s">
        <v>390</v>
      </c>
      <c r="B69" s="540" t="s">
        <v>391</v>
      </c>
      <c r="C69" s="139" t="s">
        <v>389</v>
      </c>
      <c r="D69" s="139" t="s">
        <v>392</v>
      </c>
      <c r="E69" s="139" t="s">
        <v>355</v>
      </c>
      <c r="F69" s="139" t="s">
        <v>393</v>
      </c>
      <c r="G69" s="139" t="s">
        <v>10</v>
      </c>
      <c r="H69" s="139" t="s">
        <v>392</v>
      </c>
      <c r="I69" s="139" t="s">
        <v>330</v>
      </c>
      <c r="J69" s="139" t="s">
        <v>334</v>
      </c>
      <c r="K69" s="139" t="s">
        <v>335</v>
      </c>
      <c r="L69" s="140">
        <v>1143643.84</v>
      </c>
      <c r="M69" s="140">
        <v>1320956</v>
      </c>
      <c r="N69" s="140">
        <v>1320956</v>
      </c>
      <c r="O69" s="535"/>
    </row>
    <row r="70" spans="1:15" ht="22.5">
      <c r="A70" s="539" t="s">
        <v>390</v>
      </c>
      <c r="B70" s="540" t="s">
        <v>391</v>
      </c>
      <c r="C70" s="139" t="s">
        <v>389</v>
      </c>
      <c r="D70" s="139" t="s">
        <v>392</v>
      </c>
      <c r="E70" s="139" t="s">
        <v>357</v>
      </c>
      <c r="F70" s="139" t="s">
        <v>394</v>
      </c>
      <c r="G70" s="139" t="s">
        <v>10</v>
      </c>
      <c r="H70" s="139" t="s">
        <v>392</v>
      </c>
      <c r="I70" s="139" t="s">
        <v>330</v>
      </c>
      <c r="J70" s="139" t="s">
        <v>334</v>
      </c>
      <c r="K70" s="139" t="s">
        <v>335</v>
      </c>
      <c r="L70" s="140">
        <v>17681383.82</v>
      </c>
      <c r="M70" s="140">
        <v>17551160</v>
      </c>
      <c r="N70" s="140">
        <v>17551160</v>
      </c>
      <c r="O70" s="535"/>
    </row>
    <row r="71" spans="1:15" ht="22.5">
      <c r="A71" s="539" t="s">
        <v>390</v>
      </c>
      <c r="B71" s="540" t="s">
        <v>391</v>
      </c>
      <c r="C71" s="139" t="s">
        <v>389</v>
      </c>
      <c r="D71" s="139" t="s">
        <v>392</v>
      </c>
      <c r="E71" s="139" t="s">
        <v>359</v>
      </c>
      <c r="F71" s="139" t="s">
        <v>394</v>
      </c>
      <c r="G71" s="139" t="s">
        <v>10</v>
      </c>
      <c r="H71" s="139" t="s">
        <v>392</v>
      </c>
      <c r="I71" s="139" t="s">
        <v>330</v>
      </c>
      <c r="J71" s="139" t="s">
        <v>334</v>
      </c>
      <c r="K71" s="139" t="s">
        <v>335</v>
      </c>
      <c r="L71" s="140">
        <v>6733640.58</v>
      </c>
      <c r="M71" s="140">
        <v>6680302</v>
      </c>
      <c r="N71" s="140">
        <v>6680302</v>
      </c>
      <c r="O71" s="535"/>
    </row>
    <row r="72" spans="1:15" ht="22.5">
      <c r="A72" s="539" t="s">
        <v>395</v>
      </c>
      <c r="B72" s="540" t="s">
        <v>396</v>
      </c>
      <c r="C72" s="139" t="s">
        <v>397</v>
      </c>
      <c r="D72" s="139" t="s">
        <v>330</v>
      </c>
      <c r="E72" s="139" t="s">
        <v>331</v>
      </c>
      <c r="F72" s="139" t="s">
        <v>332</v>
      </c>
      <c r="G72" s="139" t="s">
        <v>333</v>
      </c>
      <c r="H72" s="139" t="s">
        <v>330</v>
      </c>
      <c r="I72" s="139" t="s">
        <v>330</v>
      </c>
      <c r="J72" s="139" t="s">
        <v>334</v>
      </c>
      <c r="K72" s="139" t="s">
        <v>335</v>
      </c>
      <c r="L72" s="140">
        <v>7123153.24</v>
      </c>
      <c r="M72" s="140">
        <v>7188400</v>
      </c>
      <c r="N72" s="140">
        <v>7188400</v>
      </c>
      <c r="O72" s="535"/>
    </row>
    <row r="73" spans="1:15" ht="22.5">
      <c r="A73" s="539" t="s">
        <v>398</v>
      </c>
      <c r="B73" s="540" t="s">
        <v>399</v>
      </c>
      <c r="C73" s="139" t="s">
        <v>400</v>
      </c>
      <c r="D73" s="139" t="s">
        <v>330</v>
      </c>
      <c r="E73" s="139" t="s">
        <v>331</v>
      </c>
      <c r="F73" s="139" t="s">
        <v>332</v>
      </c>
      <c r="G73" s="139" t="s">
        <v>333</v>
      </c>
      <c r="H73" s="139" t="s">
        <v>330</v>
      </c>
      <c r="I73" s="139" t="s">
        <v>330</v>
      </c>
      <c r="J73" s="139" t="s">
        <v>334</v>
      </c>
      <c r="K73" s="139" t="s">
        <v>335</v>
      </c>
      <c r="L73" s="140">
        <v>7099790</v>
      </c>
      <c r="M73" s="140">
        <v>7168400</v>
      </c>
      <c r="N73" s="140">
        <v>7168400</v>
      </c>
      <c r="O73" s="535"/>
    </row>
    <row r="74" spans="1:15" ht="22.5">
      <c r="A74" s="539" t="s">
        <v>401</v>
      </c>
      <c r="B74" s="540" t="s">
        <v>399</v>
      </c>
      <c r="C74" s="139" t="s">
        <v>400</v>
      </c>
      <c r="D74" s="139" t="s">
        <v>402</v>
      </c>
      <c r="E74" s="139" t="s">
        <v>331</v>
      </c>
      <c r="F74" s="139" t="s">
        <v>540</v>
      </c>
      <c r="G74" s="139" t="s">
        <v>8</v>
      </c>
      <c r="H74" s="139" t="s">
        <v>402</v>
      </c>
      <c r="I74" s="139" t="s">
        <v>330</v>
      </c>
      <c r="J74" s="139" t="s">
        <v>334</v>
      </c>
      <c r="K74" s="139" t="s">
        <v>335</v>
      </c>
      <c r="L74" s="140">
        <v>69852</v>
      </c>
      <c r="M74" s="140"/>
      <c r="N74" s="140"/>
      <c r="O74" s="535"/>
    </row>
    <row r="75" spans="1:15" ht="22.5">
      <c r="A75" s="539" t="s">
        <v>401</v>
      </c>
      <c r="B75" s="540" t="s">
        <v>399</v>
      </c>
      <c r="C75" s="139" t="s">
        <v>400</v>
      </c>
      <c r="D75" s="139" t="s">
        <v>402</v>
      </c>
      <c r="E75" s="139" t="s">
        <v>355</v>
      </c>
      <c r="F75" s="139" t="s">
        <v>403</v>
      </c>
      <c r="G75" s="139" t="s">
        <v>10</v>
      </c>
      <c r="H75" s="139" t="s">
        <v>402</v>
      </c>
      <c r="I75" s="139" t="s">
        <v>330</v>
      </c>
      <c r="J75" s="139" t="s">
        <v>334</v>
      </c>
      <c r="K75" s="139" t="s">
        <v>335</v>
      </c>
      <c r="L75" s="140">
        <v>7029938</v>
      </c>
      <c r="M75" s="140">
        <v>7168400</v>
      </c>
      <c r="N75" s="140">
        <v>7168400</v>
      </c>
      <c r="O75" s="535"/>
    </row>
    <row r="76" spans="1:15" ht="22.5">
      <c r="A76" s="539" t="s">
        <v>404</v>
      </c>
      <c r="B76" s="540" t="s">
        <v>405</v>
      </c>
      <c r="C76" s="139" t="s">
        <v>406</v>
      </c>
      <c r="D76" s="139" t="s">
        <v>330</v>
      </c>
      <c r="E76" s="139" t="s">
        <v>331</v>
      </c>
      <c r="F76" s="139" t="s">
        <v>332</v>
      </c>
      <c r="G76" s="139" t="s">
        <v>333</v>
      </c>
      <c r="H76" s="139" t="s">
        <v>330</v>
      </c>
      <c r="I76" s="139" t="s">
        <v>330</v>
      </c>
      <c r="J76" s="139" t="s">
        <v>334</v>
      </c>
      <c r="K76" s="139" t="s">
        <v>335</v>
      </c>
      <c r="L76" s="140">
        <v>10000</v>
      </c>
      <c r="M76" s="140">
        <v>10000</v>
      </c>
      <c r="N76" s="140">
        <v>10000</v>
      </c>
      <c r="O76" s="535"/>
    </row>
    <row r="77" spans="1:15" ht="22.5">
      <c r="A77" s="539" t="s">
        <v>220</v>
      </c>
      <c r="B77" s="540" t="s">
        <v>405</v>
      </c>
      <c r="C77" s="139" t="s">
        <v>406</v>
      </c>
      <c r="D77" s="139" t="s">
        <v>407</v>
      </c>
      <c r="E77" s="139" t="s">
        <v>331</v>
      </c>
      <c r="F77" s="139" t="s">
        <v>408</v>
      </c>
      <c r="G77" s="139" t="s">
        <v>8</v>
      </c>
      <c r="H77" s="139" t="s">
        <v>407</v>
      </c>
      <c r="I77" s="139" t="s">
        <v>330</v>
      </c>
      <c r="J77" s="139" t="s">
        <v>334</v>
      </c>
      <c r="K77" s="139" t="s">
        <v>335</v>
      </c>
      <c r="L77" s="140">
        <v>10000</v>
      </c>
      <c r="M77" s="140">
        <v>10000</v>
      </c>
      <c r="N77" s="140">
        <v>10000</v>
      </c>
      <c r="O77" s="535"/>
    </row>
    <row r="78" spans="1:15" ht="22.5">
      <c r="A78" s="539" t="s">
        <v>409</v>
      </c>
      <c r="B78" s="540" t="s">
        <v>410</v>
      </c>
      <c r="C78" s="139" t="s">
        <v>411</v>
      </c>
      <c r="D78" s="139" t="s">
        <v>330</v>
      </c>
      <c r="E78" s="139" t="s">
        <v>331</v>
      </c>
      <c r="F78" s="139" t="s">
        <v>332</v>
      </c>
      <c r="G78" s="139" t="s">
        <v>333</v>
      </c>
      <c r="H78" s="139" t="s">
        <v>330</v>
      </c>
      <c r="I78" s="139" t="s">
        <v>330</v>
      </c>
      <c r="J78" s="139" t="s">
        <v>334</v>
      </c>
      <c r="K78" s="139" t="s">
        <v>335</v>
      </c>
      <c r="L78" s="140">
        <v>13363.24</v>
      </c>
      <c r="M78" s="140">
        <v>10000</v>
      </c>
      <c r="N78" s="140">
        <v>10000</v>
      </c>
      <c r="O78" s="535"/>
    </row>
    <row r="79" spans="1:15" ht="22.5">
      <c r="A79" s="539" t="s">
        <v>412</v>
      </c>
      <c r="B79" s="540" t="s">
        <v>410</v>
      </c>
      <c r="C79" s="139" t="s">
        <v>411</v>
      </c>
      <c r="D79" s="139" t="s">
        <v>413</v>
      </c>
      <c r="E79" s="139" t="s">
        <v>331</v>
      </c>
      <c r="F79" s="139" t="s">
        <v>414</v>
      </c>
      <c r="G79" s="139" t="s">
        <v>8</v>
      </c>
      <c r="H79" s="139" t="s">
        <v>413</v>
      </c>
      <c r="I79" s="139" t="s">
        <v>330</v>
      </c>
      <c r="J79" s="139" t="s">
        <v>334</v>
      </c>
      <c r="K79" s="139" t="s">
        <v>335</v>
      </c>
      <c r="L79" s="140">
        <v>10000</v>
      </c>
      <c r="M79" s="140">
        <v>10000</v>
      </c>
      <c r="N79" s="140">
        <v>10000</v>
      </c>
      <c r="O79" s="535"/>
    </row>
    <row r="80" spans="1:15" ht="22.5">
      <c r="A80" s="539" t="s">
        <v>412</v>
      </c>
      <c r="B80" s="540" t="s">
        <v>410</v>
      </c>
      <c r="C80" s="139" t="s">
        <v>411</v>
      </c>
      <c r="D80" s="139" t="s">
        <v>413</v>
      </c>
      <c r="E80" s="139" t="s">
        <v>331</v>
      </c>
      <c r="F80" s="139" t="s">
        <v>415</v>
      </c>
      <c r="G80" s="139" t="s">
        <v>8</v>
      </c>
      <c r="H80" s="139" t="s">
        <v>413</v>
      </c>
      <c r="I80" s="139" t="s">
        <v>330</v>
      </c>
      <c r="J80" s="139" t="s">
        <v>334</v>
      </c>
      <c r="K80" s="139" t="s">
        <v>335</v>
      </c>
      <c r="L80" s="140">
        <v>3363.24</v>
      </c>
      <c r="M80" s="140"/>
      <c r="N80" s="140"/>
      <c r="O80" s="535"/>
    </row>
    <row r="81" spans="1:15" ht="22.5">
      <c r="A81" s="539" t="s">
        <v>416</v>
      </c>
      <c r="B81" s="540" t="s">
        <v>417</v>
      </c>
      <c r="C81" s="139" t="s">
        <v>330</v>
      </c>
      <c r="D81" s="139" t="s">
        <v>330</v>
      </c>
      <c r="E81" s="139" t="s">
        <v>331</v>
      </c>
      <c r="F81" s="139" t="s">
        <v>332</v>
      </c>
      <c r="G81" s="139" t="s">
        <v>333</v>
      </c>
      <c r="H81" s="139" t="s">
        <v>330</v>
      </c>
      <c r="I81" s="139" t="s">
        <v>330</v>
      </c>
      <c r="J81" s="139" t="s">
        <v>334</v>
      </c>
      <c r="K81" s="139" t="s">
        <v>335</v>
      </c>
      <c r="L81" s="140">
        <v>52125244.51</v>
      </c>
      <c r="M81" s="140">
        <v>54299837.66</v>
      </c>
      <c r="N81" s="140">
        <v>46299837.66</v>
      </c>
      <c r="O81" s="535"/>
    </row>
    <row r="82" spans="1:15" ht="22.5">
      <c r="A82" s="539" t="s">
        <v>418</v>
      </c>
      <c r="B82" s="540" t="s">
        <v>419</v>
      </c>
      <c r="C82" s="139" t="s">
        <v>420</v>
      </c>
      <c r="D82" s="139" t="s">
        <v>330</v>
      </c>
      <c r="E82" s="139" t="s">
        <v>331</v>
      </c>
      <c r="F82" s="139" t="s">
        <v>332</v>
      </c>
      <c r="G82" s="139" t="s">
        <v>333</v>
      </c>
      <c r="H82" s="139" t="s">
        <v>330</v>
      </c>
      <c r="I82" s="139" t="s">
        <v>330</v>
      </c>
      <c r="J82" s="139" t="s">
        <v>334</v>
      </c>
      <c r="K82" s="139" t="s">
        <v>335</v>
      </c>
      <c r="L82" s="140">
        <v>45157494.51</v>
      </c>
      <c r="M82" s="140">
        <v>47299837.66</v>
      </c>
      <c r="N82" s="140">
        <v>39299837.66</v>
      </c>
      <c r="O82" s="535"/>
    </row>
    <row r="83" spans="1:15" ht="22.5">
      <c r="A83" s="539" t="s">
        <v>421</v>
      </c>
      <c r="B83" s="540" t="s">
        <v>419</v>
      </c>
      <c r="C83" s="139" t="s">
        <v>420</v>
      </c>
      <c r="D83" s="139" t="s">
        <v>422</v>
      </c>
      <c r="E83" s="139" t="s">
        <v>367</v>
      </c>
      <c r="F83" s="139" t="s">
        <v>332</v>
      </c>
      <c r="G83" s="139" t="s">
        <v>11</v>
      </c>
      <c r="H83" s="139" t="s">
        <v>422</v>
      </c>
      <c r="I83" s="139" t="s">
        <v>330</v>
      </c>
      <c r="J83" s="139" t="s">
        <v>334</v>
      </c>
      <c r="K83" s="139" t="s">
        <v>335</v>
      </c>
      <c r="L83" s="140">
        <v>2520000</v>
      </c>
      <c r="M83" s="140"/>
      <c r="N83" s="140"/>
      <c r="O83" s="535"/>
    </row>
    <row r="84" spans="1:15" ht="22.5">
      <c r="A84" s="539" t="s">
        <v>421</v>
      </c>
      <c r="B84" s="540" t="s">
        <v>419</v>
      </c>
      <c r="C84" s="139" t="s">
        <v>420</v>
      </c>
      <c r="D84" s="139" t="s">
        <v>422</v>
      </c>
      <c r="E84" s="139" t="s">
        <v>368</v>
      </c>
      <c r="F84" s="139" t="s">
        <v>332</v>
      </c>
      <c r="G84" s="139" t="s">
        <v>11</v>
      </c>
      <c r="H84" s="139" t="s">
        <v>422</v>
      </c>
      <c r="I84" s="139" t="s">
        <v>330</v>
      </c>
      <c r="J84" s="139" t="s">
        <v>334</v>
      </c>
      <c r="K84" s="139" t="s">
        <v>335</v>
      </c>
      <c r="L84" s="140">
        <v>106183</v>
      </c>
      <c r="M84" s="140"/>
      <c r="N84" s="140"/>
      <c r="O84" s="535"/>
    </row>
    <row r="85" spans="1:15" ht="22.5">
      <c r="A85" s="539" t="s">
        <v>423</v>
      </c>
      <c r="B85" s="540" t="s">
        <v>419</v>
      </c>
      <c r="C85" s="139" t="s">
        <v>420</v>
      </c>
      <c r="D85" s="139" t="s">
        <v>424</v>
      </c>
      <c r="E85" s="139" t="s">
        <v>370</v>
      </c>
      <c r="F85" s="139" t="s">
        <v>332</v>
      </c>
      <c r="G85" s="139" t="s">
        <v>11</v>
      </c>
      <c r="H85" s="139" t="s">
        <v>424</v>
      </c>
      <c r="I85" s="139" t="s">
        <v>330</v>
      </c>
      <c r="J85" s="139" t="s">
        <v>334</v>
      </c>
      <c r="K85" s="139" t="s">
        <v>335</v>
      </c>
      <c r="L85" s="140">
        <v>2133235.19</v>
      </c>
      <c r="M85" s="140">
        <v>2000000</v>
      </c>
      <c r="N85" s="140">
        <v>2000000</v>
      </c>
      <c r="O85" s="535"/>
    </row>
    <row r="86" spans="1:15" ht="22.5">
      <c r="A86" s="539" t="s">
        <v>423</v>
      </c>
      <c r="B86" s="540" t="s">
        <v>419</v>
      </c>
      <c r="C86" s="139" t="s">
        <v>420</v>
      </c>
      <c r="D86" s="139" t="s">
        <v>424</v>
      </c>
      <c r="E86" s="139" t="s">
        <v>371</v>
      </c>
      <c r="F86" s="139" t="s">
        <v>332</v>
      </c>
      <c r="G86" s="139" t="s">
        <v>11</v>
      </c>
      <c r="H86" s="139" t="s">
        <v>424</v>
      </c>
      <c r="I86" s="139" t="s">
        <v>330</v>
      </c>
      <c r="J86" s="139" t="s">
        <v>334</v>
      </c>
      <c r="K86" s="139" t="s">
        <v>335</v>
      </c>
      <c r="L86" s="140">
        <v>88150.18</v>
      </c>
      <c r="M86" s="140"/>
      <c r="N86" s="140"/>
      <c r="O86" s="535"/>
    </row>
    <row r="87" spans="1:15" ht="22.5">
      <c r="A87" s="539" t="s">
        <v>425</v>
      </c>
      <c r="B87" s="540" t="s">
        <v>419</v>
      </c>
      <c r="C87" s="139" t="s">
        <v>420</v>
      </c>
      <c r="D87" s="139" t="s">
        <v>426</v>
      </c>
      <c r="E87" s="139" t="s">
        <v>368</v>
      </c>
      <c r="F87" s="139" t="s">
        <v>332</v>
      </c>
      <c r="G87" s="139" t="s">
        <v>11</v>
      </c>
      <c r="H87" s="139" t="s">
        <v>426</v>
      </c>
      <c r="I87" s="139" t="s">
        <v>330</v>
      </c>
      <c r="J87" s="139" t="s">
        <v>334</v>
      </c>
      <c r="K87" s="139" t="s">
        <v>335</v>
      </c>
      <c r="L87" s="140">
        <v>508975.62</v>
      </c>
      <c r="M87" s="140"/>
      <c r="N87" s="140"/>
      <c r="O87" s="535"/>
    </row>
    <row r="88" spans="1:15" ht="22.5">
      <c r="A88" s="539" t="s">
        <v>427</v>
      </c>
      <c r="B88" s="540" t="s">
        <v>419</v>
      </c>
      <c r="C88" s="139" t="s">
        <v>420</v>
      </c>
      <c r="D88" s="139" t="s">
        <v>428</v>
      </c>
      <c r="E88" s="139" t="s">
        <v>370</v>
      </c>
      <c r="F88" s="139" t="s">
        <v>332</v>
      </c>
      <c r="G88" s="139" t="s">
        <v>11</v>
      </c>
      <c r="H88" s="139" t="s">
        <v>428</v>
      </c>
      <c r="I88" s="139" t="s">
        <v>330</v>
      </c>
      <c r="J88" s="139" t="s">
        <v>334</v>
      </c>
      <c r="K88" s="139" t="s">
        <v>335</v>
      </c>
      <c r="L88" s="140">
        <v>634900</v>
      </c>
      <c r="M88" s="140">
        <v>1390000</v>
      </c>
      <c r="N88" s="140">
        <v>1390000</v>
      </c>
      <c r="O88" s="535"/>
    </row>
    <row r="89" spans="1:15" ht="22.5">
      <c r="A89" s="539" t="s">
        <v>427</v>
      </c>
      <c r="B89" s="540" t="s">
        <v>419</v>
      </c>
      <c r="C89" s="139" t="s">
        <v>420</v>
      </c>
      <c r="D89" s="139" t="s">
        <v>428</v>
      </c>
      <c r="E89" s="139" t="s">
        <v>371</v>
      </c>
      <c r="F89" s="139" t="s">
        <v>332</v>
      </c>
      <c r="G89" s="139" t="s">
        <v>11</v>
      </c>
      <c r="H89" s="139" t="s">
        <v>428</v>
      </c>
      <c r="I89" s="139" t="s">
        <v>330</v>
      </c>
      <c r="J89" s="139" t="s">
        <v>334</v>
      </c>
      <c r="K89" s="139" t="s">
        <v>335</v>
      </c>
      <c r="L89" s="140">
        <v>1090963.82</v>
      </c>
      <c r="M89" s="140">
        <v>1390000</v>
      </c>
      <c r="N89" s="140">
        <v>1390000</v>
      </c>
      <c r="O89" s="535"/>
    </row>
    <row r="90" spans="1:15" ht="22.5">
      <c r="A90" s="539" t="s">
        <v>429</v>
      </c>
      <c r="B90" s="540" t="s">
        <v>419</v>
      </c>
      <c r="C90" s="139" t="s">
        <v>420</v>
      </c>
      <c r="D90" s="139" t="s">
        <v>430</v>
      </c>
      <c r="E90" s="139" t="s">
        <v>368</v>
      </c>
      <c r="F90" s="139" t="s">
        <v>332</v>
      </c>
      <c r="G90" s="139" t="s">
        <v>11</v>
      </c>
      <c r="H90" s="139" t="s">
        <v>430</v>
      </c>
      <c r="I90" s="139" t="s">
        <v>330</v>
      </c>
      <c r="J90" s="139" t="s">
        <v>334</v>
      </c>
      <c r="K90" s="139" t="s">
        <v>335</v>
      </c>
      <c r="L90" s="140">
        <v>53524.38</v>
      </c>
      <c r="M90" s="140"/>
      <c r="N90" s="140"/>
      <c r="O90" s="535"/>
    </row>
    <row r="91" spans="1:15" ht="22.5">
      <c r="A91" s="539" t="s">
        <v>425</v>
      </c>
      <c r="B91" s="540" t="s">
        <v>419</v>
      </c>
      <c r="C91" s="139" t="s">
        <v>420</v>
      </c>
      <c r="D91" s="139" t="s">
        <v>426</v>
      </c>
      <c r="E91" s="139" t="s">
        <v>331</v>
      </c>
      <c r="F91" s="139" t="s">
        <v>431</v>
      </c>
      <c r="G91" s="139" t="s">
        <v>8</v>
      </c>
      <c r="H91" s="139" t="s">
        <v>426</v>
      </c>
      <c r="I91" s="139" t="s">
        <v>330</v>
      </c>
      <c r="J91" s="139" t="s">
        <v>334</v>
      </c>
      <c r="K91" s="139" t="s">
        <v>335</v>
      </c>
      <c r="L91" s="140">
        <v>99731</v>
      </c>
      <c r="M91" s="140">
        <v>50000</v>
      </c>
      <c r="N91" s="140">
        <v>50000</v>
      </c>
      <c r="O91" s="535"/>
    </row>
    <row r="92" spans="1:15" ht="22.5">
      <c r="A92" s="539" t="s">
        <v>429</v>
      </c>
      <c r="B92" s="540" t="s">
        <v>419</v>
      </c>
      <c r="C92" s="139" t="s">
        <v>420</v>
      </c>
      <c r="D92" s="139" t="s">
        <v>430</v>
      </c>
      <c r="E92" s="139" t="s">
        <v>331</v>
      </c>
      <c r="F92" s="139" t="s">
        <v>432</v>
      </c>
      <c r="G92" s="139" t="s">
        <v>8</v>
      </c>
      <c r="H92" s="139" t="s">
        <v>430</v>
      </c>
      <c r="I92" s="139" t="s">
        <v>330</v>
      </c>
      <c r="J92" s="139" t="s">
        <v>334</v>
      </c>
      <c r="K92" s="139" t="s">
        <v>335</v>
      </c>
      <c r="L92" s="140">
        <v>218591.35</v>
      </c>
      <c r="M92" s="140">
        <v>75237.66</v>
      </c>
      <c r="N92" s="140">
        <v>75237.66</v>
      </c>
      <c r="O92" s="535"/>
    </row>
    <row r="93" spans="1:15" ht="22.5">
      <c r="A93" s="539" t="s">
        <v>444</v>
      </c>
      <c r="B93" s="540" t="s">
        <v>419</v>
      </c>
      <c r="C93" s="139" t="s">
        <v>420</v>
      </c>
      <c r="D93" s="139" t="s">
        <v>445</v>
      </c>
      <c r="E93" s="139" t="s">
        <v>331</v>
      </c>
      <c r="F93" s="139" t="s">
        <v>541</v>
      </c>
      <c r="G93" s="139" t="s">
        <v>8</v>
      </c>
      <c r="H93" s="139" t="s">
        <v>445</v>
      </c>
      <c r="I93" s="139" t="s">
        <v>330</v>
      </c>
      <c r="J93" s="139" t="s">
        <v>334</v>
      </c>
      <c r="K93" s="139" t="s">
        <v>335</v>
      </c>
      <c r="L93" s="140">
        <v>13973.82</v>
      </c>
      <c r="M93" s="140"/>
      <c r="N93" s="140"/>
      <c r="O93" s="535"/>
    </row>
    <row r="94" spans="1:15" ht="22.5">
      <c r="A94" s="539" t="s">
        <v>427</v>
      </c>
      <c r="B94" s="540" t="s">
        <v>419</v>
      </c>
      <c r="C94" s="139" t="s">
        <v>420</v>
      </c>
      <c r="D94" s="139" t="s">
        <v>428</v>
      </c>
      <c r="E94" s="139" t="s">
        <v>331</v>
      </c>
      <c r="F94" s="139" t="s">
        <v>433</v>
      </c>
      <c r="G94" s="139" t="s">
        <v>8</v>
      </c>
      <c r="H94" s="139" t="s">
        <v>428</v>
      </c>
      <c r="I94" s="139" t="s">
        <v>330</v>
      </c>
      <c r="J94" s="139" t="s">
        <v>334</v>
      </c>
      <c r="K94" s="139" t="s">
        <v>335</v>
      </c>
      <c r="L94" s="140">
        <v>338282.84</v>
      </c>
      <c r="M94" s="140">
        <v>260000</v>
      </c>
      <c r="N94" s="140">
        <v>260000</v>
      </c>
      <c r="O94" s="535"/>
    </row>
    <row r="95" spans="1:15" ht="22.5">
      <c r="A95" s="539" t="s">
        <v>423</v>
      </c>
      <c r="B95" s="540" t="s">
        <v>419</v>
      </c>
      <c r="C95" s="139" t="s">
        <v>420</v>
      </c>
      <c r="D95" s="139" t="s">
        <v>424</v>
      </c>
      <c r="E95" s="139" t="s">
        <v>331</v>
      </c>
      <c r="F95" s="139" t="s">
        <v>434</v>
      </c>
      <c r="G95" s="139" t="s">
        <v>8</v>
      </c>
      <c r="H95" s="139" t="s">
        <v>424</v>
      </c>
      <c r="I95" s="139" t="s">
        <v>330</v>
      </c>
      <c r="J95" s="139" t="s">
        <v>334</v>
      </c>
      <c r="K95" s="139" t="s">
        <v>335</v>
      </c>
      <c r="L95" s="140">
        <v>7161234.63</v>
      </c>
      <c r="M95" s="140">
        <v>17000000</v>
      </c>
      <c r="N95" s="140">
        <v>9000000</v>
      </c>
      <c r="O95" s="535"/>
    </row>
    <row r="96" spans="1:15" ht="22.5">
      <c r="A96" s="539" t="s">
        <v>425</v>
      </c>
      <c r="B96" s="540" t="s">
        <v>419</v>
      </c>
      <c r="C96" s="139" t="s">
        <v>420</v>
      </c>
      <c r="D96" s="139" t="s">
        <v>426</v>
      </c>
      <c r="E96" s="139" t="s">
        <v>331</v>
      </c>
      <c r="F96" s="139" t="s">
        <v>435</v>
      </c>
      <c r="G96" s="139" t="s">
        <v>8</v>
      </c>
      <c r="H96" s="139" t="s">
        <v>426</v>
      </c>
      <c r="I96" s="139" t="s">
        <v>330</v>
      </c>
      <c r="J96" s="139" t="s">
        <v>334</v>
      </c>
      <c r="K96" s="139" t="s">
        <v>335</v>
      </c>
      <c r="L96" s="140">
        <v>91519</v>
      </c>
      <c r="M96" s="140"/>
      <c r="N96" s="140"/>
      <c r="O96" s="535"/>
    </row>
    <row r="97" spans="1:15" ht="22.5">
      <c r="A97" s="539" t="s">
        <v>427</v>
      </c>
      <c r="B97" s="540" t="s">
        <v>419</v>
      </c>
      <c r="C97" s="139" t="s">
        <v>420</v>
      </c>
      <c r="D97" s="139" t="s">
        <v>428</v>
      </c>
      <c r="E97" s="139" t="s">
        <v>331</v>
      </c>
      <c r="F97" s="139" t="s">
        <v>436</v>
      </c>
      <c r="G97" s="139" t="s">
        <v>8</v>
      </c>
      <c r="H97" s="139" t="s">
        <v>428</v>
      </c>
      <c r="I97" s="139" t="s">
        <v>330</v>
      </c>
      <c r="J97" s="139" t="s">
        <v>334</v>
      </c>
      <c r="K97" s="139" t="s">
        <v>335</v>
      </c>
      <c r="L97" s="140">
        <v>5493438.18</v>
      </c>
      <c r="M97" s="140">
        <v>5000000</v>
      </c>
      <c r="N97" s="140">
        <v>5000000</v>
      </c>
      <c r="O97" s="535"/>
    </row>
    <row r="98" spans="1:15" ht="22.5">
      <c r="A98" s="539" t="s">
        <v>437</v>
      </c>
      <c r="B98" s="540" t="s">
        <v>419</v>
      </c>
      <c r="C98" s="139" t="s">
        <v>420</v>
      </c>
      <c r="D98" s="139" t="s">
        <v>438</v>
      </c>
      <c r="E98" s="139" t="s">
        <v>331</v>
      </c>
      <c r="F98" s="139" t="s">
        <v>439</v>
      </c>
      <c r="G98" s="139" t="s">
        <v>8</v>
      </c>
      <c r="H98" s="139" t="s">
        <v>438</v>
      </c>
      <c r="I98" s="139" t="s">
        <v>330</v>
      </c>
      <c r="J98" s="139" t="s">
        <v>334</v>
      </c>
      <c r="K98" s="139" t="s">
        <v>335</v>
      </c>
      <c r="L98" s="140">
        <v>150606</v>
      </c>
      <c r="M98" s="140"/>
      <c r="N98" s="140"/>
      <c r="O98" s="535"/>
    </row>
    <row r="99" spans="1:15" ht="22.5">
      <c r="A99" s="539" t="s">
        <v>429</v>
      </c>
      <c r="B99" s="540" t="s">
        <v>419</v>
      </c>
      <c r="C99" s="139" t="s">
        <v>420</v>
      </c>
      <c r="D99" s="139" t="s">
        <v>430</v>
      </c>
      <c r="E99" s="139" t="s">
        <v>331</v>
      </c>
      <c r="F99" s="139" t="s">
        <v>440</v>
      </c>
      <c r="G99" s="139" t="s">
        <v>8</v>
      </c>
      <c r="H99" s="139" t="s">
        <v>430</v>
      </c>
      <c r="I99" s="139" t="s">
        <v>330</v>
      </c>
      <c r="J99" s="139" t="s">
        <v>334</v>
      </c>
      <c r="K99" s="139" t="s">
        <v>335</v>
      </c>
      <c r="L99" s="140">
        <v>121213.5</v>
      </c>
      <c r="M99" s="140"/>
      <c r="N99" s="140"/>
      <c r="O99" s="535"/>
    </row>
    <row r="100" spans="1:15" ht="22.5">
      <c r="A100" s="539" t="s">
        <v>441</v>
      </c>
      <c r="B100" s="540" t="s">
        <v>419</v>
      </c>
      <c r="C100" s="139" t="s">
        <v>420</v>
      </c>
      <c r="D100" s="139" t="s">
        <v>442</v>
      </c>
      <c r="E100" s="139" t="s">
        <v>355</v>
      </c>
      <c r="F100" s="139" t="s">
        <v>443</v>
      </c>
      <c r="G100" s="139" t="s">
        <v>10</v>
      </c>
      <c r="H100" s="139" t="s">
        <v>442</v>
      </c>
      <c r="I100" s="139" t="s">
        <v>330</v>
      </c>
      <c r="J100" s="139" t="s">
        <v>334</v>
      </c>
      <c r="K100" s="139" t="s">
        <v>335</v>
      </c>
      <c r="L100" s="140">
        <v>196721.09</v>
      </c>
      <c r="M100" s="140">
        <v>200000</v>
      </c>
      <c r="N100" s="140">
        <v>200000</v>
      </c>
      <c r="O100" s="535"/>
    </row>
    <row r="101" spans="1:15" ht="22.5">
      <c r="A101" s="539" t="s">
        <v>444</v>
      </c>
      <c r="B101" s="540" t="s">
        <v>419</v>
      </c>
      <c r="C101" s="139" t="s">
        <v>420</v>
      </c>
      <c r="D101" s="139" t="s">
        <v>445</v>
      </c>
      <c r="E101" s="139" t="s">
        <v>355</v>
      </c>
      <c r="F101" s="139" t="s">
        <v>446</v>
      </c>
      <c r="G101" s="139" t="s">
        <v>10</v>
      </c>
      <c r="H101" s="139" t="s">
        <v>445</v>
      </c>
      <c r="I101" s="139" t="s">
        <v>330</v>
      </c>
      <c r="J101" s="139" t="s">
        <v>334</v>
      </c>
      <c r="K101" s="139" t="s">
        <v>335</v>
      </c>
      <c r="L101" s="140">
        <v>2122250</v>
      </c>
      <c r="M101" s="140">
        <v>1990000</v>
      </c>
      <c r="N101" s="140">
        <v>1990000</v>
      </c>
      <c r="O101" s="535"/>
    </row>
    <row r="102" spans="1:15" ht="22.5">
      <c r="A102" s="539" t="s">
        <v>421</v>
      </c>
      <c r="B102" s="540" t="s">
        <v>419</v>
      </c>
      <c r="C102" s="139" t="s">
        <v>420</v>
      </c>
      <c r="D102" s="139" t="s">
        <v>422</v>
      </c>
      <c r="E102" s="139" t="s">
        <v>355</v>
      </c>
      <c r="F102" s="139" t="s">
        <v>447</v>
      </c>
      <c r="G102" s="139" t="s">
        <v>10</v>
      </c>
      <c r="H102" s="139" t="s">
        <v>422</v>
      </c>
      <c r="I102" s="139" t="s">
        <v>330</v>
      </c>
      <c r="J102" s="139" t="s">
        <v>334</v>
      </c>
      <c r="K102" s="139" t="s">
        <v>335</v>
      </c>
      <c r="L102" s="140">
        <v>3737900.61</v>
      </c>
      <c r="M102" s="140">
        <v>3391400</v>
      </c>
      <c r="N102" s="140">
        <v>3391400</v>
      </c>
      <c r="O102" s="535"/>
    </row>
    <row r="103" spans="1:15" ht="22.5">
      <c r="A103" s="539" t="s">
        <v>423</v>
      </c>
      <c r="B103" s="540" t="s">
        <v>419</v>
      </c>
      <c r="C103" s="139" t="s">
        <v>420</v>
      </c>
      <c r="D103" s="139" t="s">
        <v>424</v>
      </c>
      <c r="E103" s="139" t="s">
        <v>355</v>
      </c>
      <c r="F103" s="139" t="s">
        <v>448</v>
      </c>
      <c r="G103" s="139" t="s">
        <v>10</v>
      </c>
      <c r="H103" s="139" t="s">
        <v>424</v>
      </c>
      <c r="I103" s="139" t="s">
        <v>330</v>
      </c>
      <c r="J103" s="139" t="s">
        <v>334</v>
      </c>
      <c r="K103" s="139" t="s">
        <v>335</v>
      </c>
      <c r="L103" s="140">
        <v>10703674.3</v>
      </c>
      <c r="M103" s="140">
        <v>11303200</v>
      </c>
      <c r="N103" s="140">
        <v>11303200</v>
      </c>
      <c r="O103" s="535"/>
    </row>
    <row r="104" spans="1:15" ht="22.5">
      <c r="A104" s="539" t="s">
        <v>425</v>
      </c>
      <c r="B104" s="540" t="s">
        <v>419</v>
      </c>
      <c r="C104" s="139" t="s">
        <v>420</v>
      </c>
      <c r="D104" s="139" t="s">
        <v>426</v>
      </c>
      <c r="E104" s="139" t="s">
        <v>355</v>
      </c>
      <c r="F104" s="139" t="s">
        <v>449</v>
      </c>
      <c r="G104" s="139" t="s">
        <v>10</v>
      </c>
      <c r="H104" s="139" t="s">
        <v>426</v>
      </c>
      <c r="I104" s="139" t="s">
        <v>330</v>
      </c>
      <c r="J104" s="139" t="s">
        <v>334</v>
      </c>
      <c r="K104" s="139" t="s">
        <v>335</v>
      </c>
      <c r="L104" s="140">
        <v>1091901.65</v>
      </c>
      <c r="M104" s="140">
        <v>800000</v>
      </c>
      <c r="N104" s="140">
        <v>800000</v>
      </c>
      <c r="O104" s="535"/>
    </row>
    <row r="105" spans="1:15" ht="22.5">
      <c r="A105" s="539" t="s">
        <v>450</v>
      </c>
      <c r="B105" s="540" t="s">
        <v>419</v>
      </c>
      <c r="C105" s="139" t="s">
        <v>420</v>
      </c>
      <c r="D105" s="139" t="s">
        <v>451</v>
      </c>
      <c r="E105" s="139" t="s">
        <v>355</v>
      </c>
      <c r="F105" s="139" t="s">
        <v>452</v>
      </c>
      <c r="G105" s="139" t="s">
        <v>10</v>
      </c>
      <c r="H105" s="139" t="s">
        <v>451</v>
      </c>
      <c r="I105" s="139" t="s">
        <v>330</v>
      </c>
      <c r="J105" s="139" t="s">
        <v>334</v>
      </c>
      <c r="K105" s="139" t="s">
        <v>335</v>
      </c>
      <c r="L105" s="140">
        <v>30680</v>
      </c>
      <c r="M105" s="140">
        <v>30000</v>
      </c>
      <c r="N105" s="140">
        <v>30000</v>
      </c>
      <c r="O105" s="535"/>
    </row>
    <row r="106" spans="1:15" ht="22.5">
      <c r="A106" s="539" t="s">
        <v>453</v>
      </c>
      <c r="B106" s="540" t="s">
        <v>419</v>
      </c>
      <c r="C106" s="139" t="s">
        <v>420</v>
      </c>
      <c r="D106" s="139" t="s">
        <v>454</v>
      </c>
      <c r="E106" s="139" t="s">
        <v>355</v>
      </c>
      <c r="F106" s="139" t="s">
        <v>455</v>
      </c>
      <c r="G106" s="139" t="s">
        <v>10</v>
      </c>
      <c r="H106" s="139" t="s">
        <v>454</v>
      </c>
      <c r="I106" s="139" t="s">
        <v>330</v>
      </c>
      <c r="J106" s="139" t="s">
        <v>334</v>
      </c>
      <c r="K106" s="139" t="s">
        <v>335</v>
      </c>
      <c r="L106" s="140">
        <v>247570.11</v>
      </c>
      <c r="M106" s="140">
        <v>350000</v>
      </c>
      <c r="N106" s="140">
        <v>350000</v>
      </c>
      <c r="O106" s="535"/>
    </row>
    <row r="107" spans="1:15" ht="22.5">
      <c r="A107" s="539" t="s">
        <v>437</v>
      </c>
      <c r="B107" s="540" t="s">
        <v>419</v>
      </c>
      <c r="C107" s="139" t="s">
        <v>420</v>
      </c>
      <c r="D107" s="139" t="s">
        <v>438</v>
      </c>
      <c r="E107" s="139" t="s">
        <v>355</v>
      </c>
      <c r="F107" s="139" t="s">
        <v>456</v>
      </c>
      <c r="G107" s="139" t="s">
        <v>10</v>
      </c>
      <c r="H107" s="139" t="s">
        <v>438</v>
      </c>
      <c r="I107" s="139" t="s">
        <v>330</v>
      </c>
      <c r="J107" s="139" t="s">
        <v>334</v>
      </c>
      <c r="K107" s="139" t="s">
        <v>335</v>
      </c>
      <c r="L107" s="140">
        <v>200829.82</v>
      </c>
      <c r="M107" s="140">
        <v>200000</v>
      </c>
      <c r="N107" s="140">
        <v>200000</v>
      </c>
      <c r="O107" s="535"/>
    </row>
    <row r="108" spans="1:15" ht="22.5">
      <c r="A108" s="539" t="s">
        <v>429</v>
      </c>
      <c r="B108" s="540" t="s">
        <v>419</v>
      </c>
      <c r="C108" s="139" t="s">
        <v>420</v>
      </c>
      <c r="D108" s="139" t="s">
        <v>430</v>
      </c>
      <c r="E108" s="139" t="s">
        <v>355</v>
      </c>
      <c r="F108" s="139" t="s">
        <v>457</v>
      </c>
      <c r="G108" s="139" t="s">
        <v>10</v>
      </c>
      <c r="H108" s="139" t="s">
        <v>430</v>
      </c>
      <c r="I108" s="139" t="s">
        <v>330</v>
      </c>
      <c r="J108" s="139" t="s">
        <v>334</v>
      </c>
      <c r="K108" s="139" t="s">
        <v>335</v>
      </c>
      <c r="L108" s="140">
        <v>1614364.42</v>
      </c>
      <c r="M108" s="140">
        <v>1200000</v>
      </c>
      <c r="N108" s="140">
        <v>1200000</v>
      </c>
      <c r="O108" s="535"/>
    </row>
    <row r="109" spans="1:15" ht="22.5">
      <c r="A109" s="539" t="s">
        <v>423</v>
      </c>
      <c r="B109" s="540" t="s">
        <v>419</v>
      </c>
      <c r="C109" s="139" t="s">
        <v>420</v>
      </c>
      <c r="D109" s="139" t="s">
        <v>424</v>
      </c>
      <c r="E109" s="139" t="s">
        <v>357</v>
      </c>
      <c r="F109" s="139" t="s">
        <v>570</v>
      </c>
      <c r="G109" s="139" t="s">
        <v>10</v>
      </c>
      <c r="H109" s="139" t="s">
        <v>424</v>
      </c>
      <c r="I109" s="139" t="s">
        <v>330</v>
      </c>
      <c r="J109" s="139" t="s">
        <v>334</v>
      </c>
      <c r="K109" s="139" t="s">
        <v>335</v>
      </c>
      <c r="L109" s="140">
        <v>62700</v>
      </c>
      <c r="M109" s="140"/>
      <c r="N109" s="140"/>
      <c r="O109" s="535"/>
    </row>
    <row r="110" spans="1:15" ht="22.5">
      <c r="A110" s="539" t="s">
        <v>425</v>
      </c>
      <c r="B110" s="540" t="s">
        <v>419</v>
      </c>
      <c r="C110" s="139" t="s">
        <v>420</v>
      </c>
      <c r="D110" s="139" t="s">
        <v>426</v>
      </c>
      <c r="E110" s="139" t="s">
        <v>357</v>
      </c>
      <c r="F110" s="139" t="s">
        <v>458</v>
      </c>
      <c r="G110" s="139" t="s">
        <v>10</v>
      </c>
      <c r="H110" s="139" t="s">
        <v>426</v>
      </c>
      <c r="I110" s="139" t="s">
        <v>330</v>
      </c>
      <c r="J110" s="139" t="s">
        <v>334</v>
      </c>
      <c r="K110" s="139" t="s">
        <v>335</v>
      </c>
      <c r="L110" s="140">
        <v>1516328</v>
      </c>
      <c r="M110" s="140"/>
      <c r="N110" s="140"/>
      <c r="O110" s="535"/>
    </row>
    <row r="111" spans="1:15" ht="22.5">
      <c r="A111" s="539" t="s">
        <v>429</v>
      </c>
      <c r="B111" s="540" t="s">
        <v>419</v>
      </c>
      <c r="C111" s="139" t="s">
        <v>420</v>
      </c>
      <c r="D111" s="139" t="s">
        <v>430</v>
      </c>
      <c r="E111" s="139" t="s">
        <v>357</v>
      </c>
      <c r="F111" s="139" t="s">
        <v>459</v>
      </c>
      <c r="G111" s="139" t="s">
        <v>10</v>
      </c>
      <c r="H111" s="139" t="s">
        <v>430</v>
      </c>
      <c r="I111" s="139" t="s">
        <v>330</v>
      </c>
      <c r="J111" s="139" t="s">
        <v>334</v>
      </c>
      <c r="K111" s="139" t="s">
        <v>335</v>
      </c>
      <c r="L111" s="140">
        <v>2808052</v>
      </c>
      <c r="M111" s="140">
        <v>670000</v>
      </c>
      <c r="N111" s="140">
        <v>670000</v>
      </c>
      <c r="O111" s="535"/>
    </row>
    <row r="112" spans="1:15" ht="22.5">
      <c r="A112" s="539" t="s">
        <v>460</v>
      </c>
      <c r="B112" s="540" t="s">
        <v>461</v>
      </c>
      <c r="C112" s="139" t="s">
        <v>462</v>
      </c>
      <c r="D112" s="139" t="s">
        <v>330</v>
      </c>
      <c r="E112" s="139" t="s">
        <v>331</v>
      </c>
      <c r="F112" s="139" t="s">
        <v>332</v>
      </c>
      <c r="G112" s="139" t="s">
        <v>333</v>
      </c>
      <c r="H112" s="139" t="s">
        <v>330</v>
      </c>
      <c r="I112" s="139" t="s">
        <v>330</v>
      </c>
      <c r="J112" s="139" t="s">
        <v>334</v>
      </c>
      <c r="K112" s="139" t="s">
        <v>335</v>
      </c>
      <c r="L112" s="140">
        <v>6967750</v>
      </c>
      <c r="M112" s="140">
        <v>7000000</v>
      </c>
      <c r="N112" s="140">
        <v>7000000</v>
      </c>
      <c r="O112" s="535"/>
    </row>
    <row r="113" spans="1:15" ht="22.5">
      <c r="A113" s="539" t="s">
        <v>444</v>
      </c>
      <c r="B113" s="540" t="s">
        <v>461</v>
      </c>
      <c r="C113" s="139" t="s">
        <v>462</v>
      </c>
      <c r="D113" s="139" t="s">
        <v>445</v>
      </c>
      <c r="E113" s="139" t="s">
        <v>355</v>
      </c>
      <c r="F113" s="139" t="s">
        <v>446</v>
      </c>
      <c r="G113" s="139" t="s">
        <v>10</v>
      </c>
      <c r="H113" s="139" t="s">
        <v>445</v>
      </c>
      <c r="I113" s="139" t="s">
        <v>330</v>
      </c>
      <c r="J113" s="139" t="s">
        <v>334</v>
      </c>
      <c r="K113" s="139" t="s">
        <v>335</v>
      </c>
      <c r="L113" s="140">
        <v>6967750</v>
      </c>
      <c r="M113" s="140">
        <v>7000000</v>
      </c>
      <c r="N113" s="140">
        <v>7000000</v>
      </c>
      <c r="O113" s="535"/>
    </row>
    <row r="114" spans="1:15" ht="22.5">
      <c r="A114" s="536" t="s">
        <v>463</v>
      </c>
      <c r="B114" s="537" t="s">
        <v>464</v>
      </c>
      <c r="C114" s="538" t="s">
        <v>465</v>
      </c>
      <c r="D114" s="139" t="s">
        <v>330</v>
      </c>
      <c r="E114" s="139" t="s">
        <v>331</v>
      </c>
      <c r="F114" s="139" t="s">
        <v>332</v>
      </c>
      <c r="G114" s="139" t="s">
        <v>333</v>
      </c>
      <c r="H114" s="139" t="s">
        <v>330</v>
      </c>
      <c r="I114" s="139" t="s">
        <v>465</v>
      </c>
      <c r="J114" s="139" t="s">
        <v>334</v>
      </c>
      <c r="K114" s="139" t="s">
        <v>335</v>
      </c>
      <c r="L114" s="141">
        <v>-76288.08</v>
      </c>
      <c r="M114" s="141">
        <v>-36309.42</v>
      </c>
      <c r="N114" s="141">
        <v>-36309.42</v>
      </c>
      <c r="O114" s="535"/>
    </row>
    <row r="115" spans="1:15" ht="22.5">
      <c r="A115" s="541" t="s">
        <v>466</v>
      </c>
      <c r="B115" s="533" t="s">
        <v>467</v>
      </c>
      <c r="C115" s="534" t="s">
        <v>468</v>
      </c>
      <c r="D115" s="139" t="s">
        <v>469</v>
      </c>
      <c r="E115" s="139" t="s">
        <v>331</v>
      </c>
      <c r="F115" s="139" t="s">
        <v>342</v>
      </c>
      <c r="G115" s="139" t="s">
        <v>8</v>
      </c>
      <c r="H115" s="139" t="s">
        <v>469</v>
      </c>
      <c r="I115" s="139" t="s">
        <v>468</v>
      </c>
      <c r="J115" s="139" t="s">
        <v>334</v>
      </c>
      <c r="K115" s="139" t="s">
        <v>335</v>
      </c>
      <c r="L115" s="141">
        <v>-76288.08</v>
      </c>
      <c r="M115" s="141">
        <v>-36309.42</v>
      </c>
      <c r="N115" s="141">
        <v>-36309.42</v>
      </c>
      <c r="O115" s="535"/>
    </row>
    <row r="116" spans="1:15" ht="22.5">
      <c r="A116" s="536" t="s">
        <v>470</v>
      </c>
      <c r="B116" s="537" t="s">
        <v>471</v>
      </c>
      <c r="C116" s="538" t="s">
        <v>330</v>
      </c>
      <c r="D116" s="139" t="s">
        <v>330</v>
      </c>
      <c r="E116" s="139" t="s">
        <v>331</v>
      </c>
      <c r="F116" s="139" t="s">
        <v>332</v>
      </c>
      <c r="G116" s="139" t="s">
        <v>333</v>
      </c>
      <c r="H116" s="139" t="s">
        <v>330</v>
      </c>
      <c r="I116" s="139" t="s">
        <v>330</v>
      </c>
      <c r="J116" s="139" t="s">
        <v>334</v>
      </c>
      <c r="K116" s="139" t="s">
        <v>335</v>
      </c>
      <c r="L116" s="141">
        <v>83097.06</v>
      </c>
      <c r="M116" s="141"/>
      <c r="N116" s="141"/>
      <c r="O116" s="535"/>
    </row>
  </sheetData>
  <sheetProtection/>
  <mergeCells count="28">
    <mergeCell ref="A24:A26"/>
    <mergeCell ref="D24:D26"/>
    <mergeCell ref="E24:E26"/>
    <mergeCell ref="J24:J26"/>
    <mergeCell ref="B24:B26"/>
    <mergeCell ref="C24:C26"/>
    <mergeCell ref="G24:G26"/>
    <mergeCell ref="F24:F26"/>
    <mergeCell ref="O25:O26"/>
    <mergeCell ref="M6:O6"/>
    <mergeCell ref="A10:N10"/>
    <mergeCell ref="A11:N11"/>
    <mergeCell ref="O11:O12"/>
    <mergeCell ref="B13:H13"/>
    <mergeCell ref="B15:L15"/>
    <mergeCell ref="B18:L18"/>
    <mergeCell ref="A22:O22"/>
    <mergeCell ref="L24:O24"/>
    <mergeCell ref="N7:O7"/>
    <mergeCell ref="M8:O8"/>
    <mergeCell ref="I24:I26"/>
    <mergeCell ref="H24:H26"/>
    <mergeCell ref="M1:O1"/>
    <mergeCell ref="M2:O2"/>
    <mergeCell ref="M3:O3"/>
    <mergeCell ref="M4:O4"/>
    <mergeCell ref="M5:O5"/>
    <mergeCell ref="K24:K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5"/>
  <sheetViews>
    <sheetView view="pageBreakPreview" zoomScaleSheetLayoutView="100" zoomScalePageLayoutView="0" workbookViewId="0" topLeftCell="A34">
      <selection activeCell="F42" sqref="F42:G42"/>
    </sheetView>
  </sheetViews>
  <sheetFormatPr defaultColWidth="0.875" defaultRowHeight="12.75"/>
  <cols>
    <col min="1" max="1" width="10.625" style="13" customWidth="1"/>
    <col min="2" max="2" width="26.00390625" style="13" customWidth="1"/>
    <col min="3" max="3" width="14.00390625" style="13" customWidth="1"/>
    <col min="4" max="4" width="14.25390625" style="13" customWidth="1"/>
    <col min="5" max="5" width="14.125" style="13" customWidth="1"/>
    <col min="6" max="6" width="12.625" style="13" customWidth="1"/>
    <col min="7" max="7" width="12.875" style="13" customWidth="1"/>
    <col min="8" max="8" width="11.375" style="13" customWidth="1"/>
    <col min="9" max="9" width="11.625" style="13" customWidth="1"/>
    <col min="10" max="16384" width="0.875" style="13" customWidth="1"/>
  </cols>
  <sheetData>
    <row r="1" ht="15" hidden="1"/>
    <row r="2" ht="15" hidden="1">
      <c r="A2" s="13" t="s">
        <v>76</v>
      </c>
    </row>
    <row r="3" ht="15" hidden="1"/>
    <row r="4" spans="1:9" s="14" customFormat="1" ht="12.75" hidden="1">
      <c r="A4" s="488" t="s">
        <v>3</v>
      </c>
      <c r="B4" s="488"/>
      <c r="C4" s="488"/>
      <c r="D4" s="488"/>
      <c r="E4" s="488"/>
      <c r="F4" s="488" t="s">
        <v>0</v>
      </c>
      <c r="G4" s="221"/>
      <c r="H4" s="221"/>
      <c r="I4" s="221"/>
    </row>
    <row r="5" spans="1:9" s="14" customFormat="1" ht="12.75" hidden="1">
      <c r="A5" s="488"/>
      <c r="B5" s="488"/>
      <c r="C5" s="488"/>
      <c r="D5" s="488"/>
      <c r="E5" s="488"/>
      <c r="F5" s="488" t="s">
        <v>119</v>
      </c>
      <c r="G5" s="488" t="s">
        <v>122</v>
      </c>
      <c r="H5" s="488" t="s">
        <v>19</v>
      </c>
      <c r="I5" s="488"/>
    </row>
    <row r="6" spans="1:9" s="14" customFormat="1" ht="25.5" hidden="1">
      <c r="A6" s="488"/>
      <c r="B6" s="488"/>
      <c r="C6" s="488"/>
      <c r="D6" s="488"/>
      <c r="E6" s="488"/>
      <c r="F6" s="221"/>
      <c r="G6" s="221"/>
      <c r="H6" s="57" t="s">
        <v>2</v>
      </c>
      <c r="I6" s="57" t="s">
        <v>34</v>
      </c>
    </row>
    <row r="7" spans="1:9" s="17" customFormat="1" ht="12.75" hidden="1">
      <c r="A7" s="58">
        <v>1</v>
      </c>
      <c r="B7" s="58"/>
      <c r="C7" s="58"/>
      <c r="D7" s="58"/>
      <c r="E7" s="58"/>
      <c r="F7" s="58">
        <v>6</v>
      </c>
      <c r="G7" s="58">
        <v>7</v>
      </c>
      <c r="H7" s="58">
        <v>8</v>
      </c>
      <c r="I7" s="58">
        <v>9</v>
      </c>
    </row>
    <row r="8" spans="1:9" s="18" customFormat="1" ht="25.5" hidden="1">
      <c r="A8" s="59" t="s">
        <v>7</v>
      </c>
      <c r="B8" s="10" t="s">
        <v>78</v>
      </c>
      <c r="C8" s="60"/>
      <c r="D8" s="60"/>
      <c r="E8" s="60"/>
      <c r="F8" s="60"/>
      <c r="G8" s="60"/>
      <c r="H8" s="60"/>
      <c r="I8" s="60"/>
    </row>
    <row r="9" spans="1:9" s="18" customFormat="1" ht="12.75" hidden="1">
      <c r="A9" s="59" t="s">
        <v>23</v>
      </c>
      <c r="B9" s="10" t="s">
        <v>52</v>
      </c>
      <c r="C9" s="60"/>
      <c r="D9" s="60"/>
      <c r="E9" s="60"/>
      <c r="F9" s="60" t="s">
        <v>1</v>
      </c>
      <c r="G9" s="60" t="s">
        <v>1</v>
      </c>
      <c r="H9" s="60" t="s">
        <v>1</v>
      </c>
      <c r="I9" s="60" t="s">
        <v>1</v>
      </c>
    </row>
    <row r="10" spans="1:9" s="18" customFormat="1" ht="12.75" hidden="1">
      <c r="A10" s="59"/>
      <c r="B10" s="10"/>
      <c r="C10" s="60"/>
      <c r="D10" s="60"/>
      <c r="E10" s="60"/>
      <c r="F10" s="60"/>
      <c r="G10" s="60"/>
      <c r="H10" s="60"/>
      <c r="I10" s="60"/>
    </row>
    <row r="11" spans="1:9" s="18" customFormat="1" ht="25.5" hidden="1">
      <c r="A11" s="59" t="s">
        <v>8</v>
      </c>
      <c r="B11" s="10" t="s">
        <v>79</v>
      </c>
      <c r="C11" s="60"/>
      <c r="D11" s="60"/>
      <c r="E11" s="60"/>
      <c r="F11" s="60"/>
      <c r="G11" s="60"/>
      <c r="H11" s="60"/>
      <c r="I11" s="60"/>
    </row>
    <row r="12" spans="1:9" s="18" customFormat="1" ht="12.75" hidden="1">
      <c r="A12" s="59" t="s">
        <v>26</v>
      </c>
      <c r="B12" s="10" t="s">
        <v>52</v>
      </c>
      <c r="C12" s="60"/>
      <c r="D12" s="60"/>
      <c r="E12" s="60"/>
      <c r="F12" s="60" t="s">
        <v>1</v>
      </c>
      <c r="G12" s="60" t="s">
        <v>1</v>
      </c>
      <c r="H12" s="60" t="s">
        <v>1</v>
      </c>
      <c r="I12" s="60" t="s">
        <v>1</v>
      </c>
    </row>
    <row r="13" spans="1:9" s="18" customFormat="1" ht="12.75" hidden="1">
      <c r="A13" s="59"/>
      <c r="B13" s="10"/>
      <c r="C13" s="60"/>
      <c r="D13" s="60"/>
      <c r="E13" s="60"/>
      <c r="F13" s="60"/>
      <c r="G13" s="60"/>
      <c r="H13" s="60"/>
      <c r="I13" s="60"/>
    </row>
    <row r="14" spans="1:9" s="18" customFormat="1" ht="12.75" hidden="1">
      <c r="A14" s="489" t="s">
        <v>18</v>
      </c>
      <c r="B14" s="490"/>
      <c r="C14" s="490"/>
      <c r="D14" s="490"/>
      <c r="E14" s="60"/>
      <c r="F14" s="60"/>
      <c r="G14" s="60"/>
      <c r="H14" s="60"/>
      <c r="I14" s="60"/>
    </row>
    <row r="15" ht="15" hidden="1"/>
    <row r="16" ht="15">
      <c r="A16" s="13" t="s">
        <v>80</v>
      </c>
    </row>
    <row r="18" spans="1:9" s="14" customFormat="1" ht="12.75">
      <c r="A18" s="488" t="s">
        <v>3</v>
      </c>
      <c r="B18" s="488"/>
      <c r="C18" s="488" t="s">
        <v>81</v>
      </c>
      <c r="D18" s="488" t="s">
        <v>82</v>
      </c>
      <c r="E18" s="488" t="s">
        <v>83</v>
      </c>
      <c r="F18" s="488" t="s">
        <v>0</v>
      </c>
      <c r="G18" s="221"/>
      <c r="H18" s="221"/>
      <c r="I18" s="221"/>
    </row>
    <row r="19" spans="1:9" s="14" customFormat="1" ht="60" customHeight="1">
      <c r="A19" s="488"/>
      <c r="B19" s="488"/>
      <c r="C19" s="488"/>
      <c r="D19" s="488"/>
      <c r="E19" s="488"/>
      <c r="F19" s="488" t="s">
        <v>119</v>
      </c>
      <c r="G19" s="488" t="s">
        <v>122</v>
      </c>
      <c r="H19" s="488" t="s">
        <v>19</v>
      </c>
      <c r="I19" s="488"/>
    </row>
    <row r="20" spans="1:9" s="14" customFormat="1" ht="25.5">
      <c r="A20" s="488"/>
      <c r="B20" s="488"/>
      <c r="C20" s="488"/>
      <c r="D20" s="488"/>
      <c r="E20" s="488"/>
      <c r="F20" s="221"/>
      <c r="G20" s="221"/>
      <c r="H20" s="57" t="s">
        <v>2</v>
      </c>
      <c r="I20" s="57" t="s">
        <v>34</v>
      </c>
    </row>
    <row r="21" spans="1:9" s="17" customFormat="1" ht="12.75">
      <c r="A21" s="58">
        <v>1</v>
      </c>
      <c r="B21" s="58"/>
      <c r="C21" s="58">
        <v>3</v>
      </c>
      <c r="D21" s="58">
        <v>4</v>
      </c>
      <c r="E21" s="58">
        <v>5</v>
      </c>
      <c r="F21" s="58">
        <v>6</v>
      </c>
      <c r="G21" s="58">
        <v>7</v>
      </c>
      <c r="H21" s="58">
        <v>8</v>
      </c>
      <c r="I21" s="58">
        <v>9</v>
      </c>
    </row>
    <row r="22" spans="1:11" s="64" customFormat="1" ht="25.5">
      <c r="A22" s="61" t="s">
        <v>7</v>
      </c>
      <c r="B22" s="10" t="s">
        <v>85</v>
      </c>
      <c r="C22" s="62">
        <v>12</v>
      </c>
      <c r="D22" s="62">
        <v>14000</v>
      </c>
      <c r="E22" s="62">
        <f aca="true" t="shared" si="0" ref="E22:E27">C22*D22</f>
        <v>168000</v>
      </c>
      <c r="F22" s="62">
        <f aca="true" t="shared" si="1" ref="F22:F40">E22</f>
        <v>168000</v>
      </c>
      <c r="G22" s="62"/>
      <c r="H22" s="62"/>
      <c r="I22" s="62"/>
      <c r="J22" s="63"/>
      <c r="K22" s="63"/>
    </row>
    <row r="23" spans="1:11" s="18" customFormat="1" ht="12.75">
      <c r="A23" s="65">
        <f>1+A22</f>
        <v>2</v>
      </c>
      <c r="B23" s="10" t="s">
        <v>248</v>
      </c>
      <c r="C23" s="62">
        <v>1</v>
      </c>
      <c r="D23" s="62">
        <f>370000-60335</f>
        <v>309665</v>
      </c>
      <c r="E23" s="62">
        <f t="shared" si="0"/>
        <v>309665</v>
      </c>
      <c r="F23" s="62">
        <f t="shared" si="1"/>
        <v>309665</v>
      </c>
      <c r="G23" s="62"/>
      <c r="H23" s="62"/>
      <c r="I23" s="62"/>
      <c r="J23" s="66"/>
      <c r="K23" s="66"/>
    </row>
    <row r="24" spans="1:11" s="18" customFormat="1" ht="63.75">
      <c r="A24" s="65">
        <f aca="true" t="shared" si="2" ref="A24:A40">1+A23</f>
        <v>3</v>
      </c>
      <c r="B24" s="10" t="s">
        <v>86</v>
      </c>
      <c r="C24" s="62">
        <v>1</v>
      </c>
      <c r="D24" s="62">
        <v>84000</v>
      </c>
      <c r="E24" s="62">
        <f t="shared" si="0"/>
        <v>84000</v>
      </c>
      <c r="F24" s="62">
        <f t="shared" si="1"/>
        <v>84000</v>
      </c>
      <c r="G24" s="62"/>
      <c r="H24" s="62"/>
      <c r="I24" s="62"/>
      <c r="J24" s="66"/>
      <c r="K24" s="66"/>
    </row>
    <row r="25" spans="1:11" s="64" customFormat="1" ht="89.25">
      <c r="A25" s="65">
        <f t="shared" si="2"/>
        <v>4</v>
      </c>
      <c r="B25" s="10" t="s">
        <v>235</v>
      </c>
      <c r="C25" s="62">
        <v>1</v>
      </c>
      <c r="D25" s="62">
        <v>668326.68</v>
      </c>
      <c r="E25" s="62">
        <f t="shared" si="0"/>
        <v>668326.68</v>
      </c>
      <c r="F25" s="62">
        <f t="shared" si="1"/>
        <v>668326.68</v>
      </c>
      <c r="G25" s="62"/>
      <c r="H25" s="62"/>
      <c r="I25" s="62"/>
      <c r="J25" s="63"/>
      <c r="K25" s="63"/>
    </row>
    <row r="26" spans="1:11" s="64" customFormat="1" ht="25.5">
      <c r="A26" s="65">
        <f t="shared" si="2"/>
        <v>5</v>
      </c>
      <c r="B26" s="10" t="s">
        <v>239</v>
      </c>
      <c r="C26" s="62">
        <v>1</v>
      </c>
      <c r="D26" s="62">
        <v>125000</v>
      </c>
      <c r="E26" s="62">
        <f t="shared" si="0"/>
        <v>125000</v>
      </c>
      <c r="F26" s="62">
        <f t="shared" si="1"/>
        <v>125000</v>
      </c>
      <c r="G26" s="62"/>
      <c r="H26" s="62"/>
      <c r="I26" s="62"/>
      <c r="J26" s="63"/>
      <c r="K26" s="63"/>
    </row>
    <row r="27" spans="1:11" s="64" customFormat="1" ht="51">
      <c r="A27" s="65">
        <f t="shared" si="2"/>
        <v>6</v>
      </c>
      <c r="B27" s="10" t="s">
        <v>243</v>
      </c>
      <c r="C27" s="62">
        <v>1</v>
      </c>
      <c r="D27" s="62">
        <v>80000</v>
      </c>
      <c r="E27" s="62">
        <f t="shared" si="0"/>
        <v>80000</v>
      </c>
      <c r="F27" s="62">
        <f t="shared" si="1"/>
        <v>80000</v>
      </c>
      <c r="G27" s="62"/>
      <c r="H27" s="62"/>
      <c r="I27" s="62"/>
      <c r="J27" s="63"/>
      <c r="K27" s="63"/>
    </row>
    <row r="28" spans="1:11" s="64" customFormat="1" ht="63.75">
      <c r="A28" s="65">
        <f t="shared" si="2"/>
        <v>7</v>
      </c>
      <c r="B28" s="10" t="s">
        <v>237</v>
      </c>
      <c r="C28" s="62">
        <v>1</v>
      </c>
      <c r="D28" s="62">
        <v>72000</v>
      </c>
      <c r="E28" s="62">
        <f aca="true" t="shared" si="3" ref="E28:E40">C28*D28</f>
        <v>72000</v>
      </c>
      <c r="F28" s="62">
        <f t="shared" si="1"/>
        <v>72000</v>
      </c>
      <c r="G28" s="62"/>
      <c r="H28" s="62"/>
      <c r="I28" s="62"/>
      <c r="J28" s="63"/>
      <c r="K28" s="63"/>
    </row>
    <row r="29" spans="1:11" s="64" customFormat="1" ht="25.5">
      <c r="A29" s="65">
        <f t="shared" si="2"/>
        <v>8</v>
      </c>
      <c r="B29" s="10" t="s">
        <v>240</v>
      </c>
      <c r="C29" s="62">
        <v>1</v>
      </c>
      <c r="D29" s="62">
        <v>154000</v>
      </c>
      <c r="E29" s="62">
        <f t="shared" si="3"/>
        <v>154000</v>
      </c>
      <c r="F29" s="62">
        <f t="shared" si="1"/>
        <v>154000</v>
      </c>
      <c r="G29" s="62"/>
      <c r="H29" s="62"/>
      <c r="I29" s="62"/>
      <c r="J29" s="63"/>
      <c r="K29" s="63"/>
    </row>
    <row r="30" spans="1:11" s="64" customFormat="1" ht="25.5">
      <c r="A30" s="65">
        <f t="shared" si="2"/>
        <v>9</v>
      </c>
      <c r="B30" s="10" t="s">
        <v>241</v>
      </c>
      <c r="C30" s="62">
        <v>1</v>
      </c>
      <c r="D30" s="62">
        <v>90000</v>
      </c>
      <c r="E30" s="62">
        <f t="shared" si="3"/>
        <v>90000</v>
      </c>
      <c r="F30" s="62">
        <f t="shared" si="1"/>
        <v>90000</v>
      </c>
      <c r="G30" s="62"/>
      <c r="H30" s="62"/>
      <c r="I30" s="62"/>
      <c r="J30" s="63"/>
      <c r="K30" s="63"/>
    </row>
    <row r="31" spans="1:11" s="64" customFormat="1" ht="25.5">
      <c r="A31" s="65">
        <f t="shared" si="2"/>
        <v>10</v>
      </c>
      <c r="B31" s="10" t="s">
        <v>242</v>
      </c>
      <c r="C31" s="62">
        <v>1</v>
      </c>
      <c r="D31" s="62">
        <v>60000</v>
      </c>
      <c r="E31" s="62">
        <f t="shared" si="3"/>
        <v>60000</v>
      </c>
      <c r="F31" s="62">
        <f t="shared" si="1"/>
        <v>60000</v>
      </c>
      <c r="G31" s="62"/>
      <c r="H31" s="62"/>
      <c r="I31" s="62"/>
      <c r="J31" s="63"/>
      <c r="K31" s="63"/>
    </row>
    <row r="32" spans="1:11" s="64" customFormat="1" ht="25.5">
      <c r="A32" s="65">
        <f t="shared" si="2"/>
        <v>11</v>
      </c>
      <c r="B32" s="10" t="s">
        <v>238</v>
      </c>
      <c r="C32" s="62">
        <v>1</v>
      </c>
      <c r="D32" s="62">
        <v>50000</v>
      </c>
      <c r="E32" s="62">
        <f t="shared" si="3"/>
        <v>50000</v>
      </c>
      <c r="F32" s="62">
        <f t="shared" si="1"/>
        <v>50000</v>
      </c>
      <c r="G32" s="62"/>
      <c r="H32" s="62"/>
      <c r="I32" s="62"/>
      <c r="J32" s="63"/>
      <c r="K32" s="63"/>
    </row>
    <row r="33" spans="1:11" s="18" customFormat="1" ht="89.25">
      <c r="A33" s="65">
        <f t="shared" si="2"/>
        <v>12</v>
      </c>
      <c r="B33" s="10" t="s">
        <v>234</v>
      </c>
      <c r="C33" s="62">
        <v>2</v>
      </c>
      <c r="D33" s="62">
        <v>97200</v>
      </c>
      <c r="E33" s="62">
        <f t="shared" si="3"/>
        <v>194400</v>
      </c>
      <c r="F33" s="62">
        <f t="shared" si="1"/>
        <v>194400</v>
      </c>
      <c r="G33" s="62"/>
      <c r="H33" s="62"/>
      <c r="I33" s="62"/>
      <c r="J33" s="66"/>
      <c r="K33" s="66"/>
    </row>
    <row r="34" spans="1:11" s="18" customFormat="1" ht="76.5">
      <c r="A34" s="65">
        <f t="shared" si="2"/>
        <v>13</v>
      </c>
      <c r="B34" s="10" t="s">
        <v>236</v>
      </c>
      <c r="C34" s="62">
        <v>1</v>
      </c>
      <c r="D34" s="62">
        <v>158400</v>
      </c>
      <c r="E34" s="62">
        <f t="shared" si="3"/>
        <v>158400</v>
      </c>
      <c r="F34" s="62">
        <f t="shared" si="1"/>
        <v>158400</v>
      </c>
      <c r="G34" s="62"/>
      <c r="H34" s="62"/>
      <c r="I34" s="62"/>
      <c r="J34" s="66"/>
      <c r="K34" s="66"/>
    </row>
    <row r="35" spans="1:11" s="18" customFormat="1" ht="63.75">
      <c r="A35" s="65">
        <f t="shared" si="2"/>
        <v>14</v>
      </c>
      <c r="B35" s="10" t="s">
        <v>244</v>
      </c>
      <c r="C35" s="62">
        <v>1</v>
      </c>
      <c r="D35" s="62">
        <v>41315</v>
      </c>
      <c r="E35" s="62">
        <f t="shared" si="3"/>
        <v>41315</v>
      </c>
      <c r="F35" s="62">
        <f t="shared" si="1"/>
        <v>41315</v>
      </c>
      <c r="G35" s="62"/>
      <c r="H35" s="62"/>
      <c r="I35" s="62"/>
      <c r="J35" s="66"/>
      <c r="K35" s="66"/>
    </row>
    <row r="36" spans="1:11" s="18" customFormat="1" ht="12.75">
      <c r="A36" s="65">
        <f t="shared" si="2"/>
        <v>15</v>
      </c>
      <c r="B36" s="10" t="s">
        <v>245</v>
      </c>
      <c r="C36" s="62">
        <v>2</v>
      </c>
      <c r="D36" s="62">
        <v>25000</v>
      </c>
      <c r="E36" s="62">
        <f t="shared" si="3"/>
        <v>50000</v>
      </c>
      <c r="F36" s="62">
        <f t="shared" si="1"/>
        <v>50000</v>
      </c>
      <c r="G36" s="62"/>
      <c r="H36" s="62"/>
      <c r="I36" s="62"/>
      <c r="J36" s="66"/>
      <c r="K36" s="66"/>
    </row>
    <row r="37" spans="1:11" s="18" customFormat="1" ht="12.75">
      <c r="A37" s="65">
        <f t="shared" si="2"/>
        <v>16</v>
      </c>
      <c r="B37" s="10" t="s">
        <v>246</v>
      </c>
      <c r="C37" s="62">
        <v>1</v>
      </c>
      <c r="D37" s="62">
        <v>30000</v>
      </c>
      <c r="E37" s="62">
        <f t="shared" si="3"/>
        <v>30000</v>
      </c>
      <c r="F37" s="62">
        <f t="shared" si="1"/>
        <v>30000</v>
      </c>
      <c r="G37" s="62"/>
      <c r="H37" s="62"/>
      <c r="I37" s="62"/>
      <c r="J37" s="66"/>
      <c r="K37" s="66"/>
    </row>
    <row r="38" spans="1:11" s="18" customFormat="1" ht="38.25">
      <c r="A38" s="65">
        <f t="shared" si="2"/>
        <v>17</v>
      </c>
      <c r="B38" s="10" t="s">
        <v>247</v>
      </c>
      <c r="C38" s="62">
        <v>1</v>
      </c>
      <c r="D38" s="62">
        <v>40000</v>
      </c>
      <c r="E38" s="62">
        <f t="shared" si="3"/>
        <v>40000</v>
      </c>
      <c r="F38" s="62">
        <f t="shared" si="1"/>
        <v>40000</v>
      </c>
      <c r="G38" s="62"/>
      <c r="H38" s="62"/>
      <c r="I38" s="62"/>
      <c r="J38" s="66"/>
      <c r="K38" s="66"/>
    </row>
    <row r="39" spans="1:11" s="18" customFormat="1" ht="12.75">
      <c r="A39" s="65">
        <f t="shared" si="2"/>
        <v>18</v>
      </c>
      <c r="B39" s="10" t="s">
        <v>249</v>
      </c>
      <c r="C39" s="62">
        <v>4</v>
      </c>
      <c r="D39" s="62">
        <f>880209.58+47034.65</f>
        <v>927244.23</v>
      </c>
      <c r="E39" s="62">
        <f>C39*D39</f>
        <v>3708976.92</v>
      </c>
      <c r="F39" s="62">
        <f>E39-G39</f>
        <v>1082793.92</v>
      </c>
      <c r="G39" s="62">
        <f>1700000+500000-280000+600000+106183</f>
        <v>2626183</v>
      </c>
      <c r="H39" s="62"/>
      <c r="I39" s="62"/>
      <c r="J39" s="66"/>
      <c r="K39" s="66"/>
    </row>
    <row r="40" spans="1:11" s="18" customFormat="1" ht="25.5">
      <c r="A40" s="65">
        <f t="shared" si="2"/>
        <v>19</v>
      </c>
      <c r="B40" s="10" t="s">
        <v>250</v>
      </c>
      <c r="C40" s="62">
        <v>1</v>
      </c>
      <c r="D40" s="62">
        <f>280000+0.01</f>
        <v>280000.01</v>
      </c>
      <c r="E40" s="62">
        <f t="shared" si="3"/>
        <v>280000.01</v>
      </c>
      <c r="F40" s="62">
        <f t="shared" si="1"/>
        <v>280000.01</v>
      </c>
      <c r="G40" s="62"/>
      <c r="H40" s="62"/>
      <c r="I40" s="62"/>
      <c r="J40" s="66"/>
      <c r="K40" s="66"/>
    </row>
    <row r="41" spans="1:11" s="18" customFormat="1" ht="12.75">
      <c r="A41" s="61"/>
      <c r="B41" s="10"/>
      <c r="C41" s="62"/>
      <c r="D41" s="62"/>
      <c r="E41" s="62"/>
      <c r="F41" s="62"/>
      <c r="G41" s="62"/>
      <c r="H41" s="62"/>
      <c r="I41" s="62"/>
      <c r="J41" s="66"/>
      <c r="K41" s="66"/>
    </row>
    <row r="42" spans="1:9" s="64" customFormat="1" ht="12.75">
      <c r="A42" s="474" t="s">
        <v>18</v>
      </c>
      <c r="B42" s="475"/>
      <c r="C42" s="475"/>
      <c r="D42" s="475"/>
      <c r="E42" s="67">
        <f>SUM(E22:E41)</f>
        <v>6364083.609999999</v>
      </c>
      <c r="F42" s="67">
        <f>SUM(F22:F41)</f>
        <v>3737900.6100000003</v>
      </c>
      <c r="G42" s="67">
        <f>G39</f>
        <v>2626183</v>
      </c>
      <c r="H42" s="68"/>
      <c r="I42" s="68"/>
    </row>
    <row r="45" ht="15">
      <c r="F45" s="75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2:D42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2"/>
  <sheetViews>
    <sheetView view="pageBreakPreview" zoomScaleSheetLayoutView="100" zoomScalePageLayoutView="0" workbookViewId="0" topLeftCell="A10">
      <selection activeCell="I29" sqref="G29:I29"/>
    </sheetView>
  </sheetViews>
  <sheetFormatPr defaultColWidth="0.875" defaultRowHeight="12.75"/>
  <cols>
    <col min="1" max="1" width="6.625" style="41" customWidth="1"/>
    <col min="2" max="2" width="27.625" style="41" customWidth="1"/>
    <col min="3" max="3" width="8.375" style="41" customWidth="1"/>
    <col min="4" max="4" width="7.00390625" style="41" customWidth="1"/>
    <col min="5" max="5" width="13.25390625" style="41" customWidth="1"/>
    <col min="6" max="6" width="12.25390625" style="41" customWidth="1"/>
    <col min="7" max="7" width="13.125" style="41" customWidth="1"/>
    <col min="8" max="8" width="12.375" style="41" customWidth="1"/>
    <col min="9" max="9" width="12.125" style="41" customWidth="1"/>
    <col min="10" max="10" width="12.625" style="41" customWidth="1"/>
    <col min="11" max="16384" width="0.875" style="41" customWidth="1"/>
  </cols>
  <sheetData>
    <row r="2" spans="1:10" ht="15">
      <c r="A2" s="495" t="s">
        <v>187</v>
      </c>
      <c r="B2" s="496"/>
      <c r="C2" s="496"/>
      <c r="D2" s="496"/>
      <c r="E2" s="496"/>
      <c r="F2" s="496"/>
      <c r="G2" s="496"/>
      <c r="H2" s="496"/>
      <c r="I2" s="496"/>
      <c r="J2" s="496"/>
    </row>
    <row r="4" spans="1:10" s="42" customFormat="1" ht="47.25" customHeight="1">
      <c r="A4" s="491" t="s">
        <v>3</v>
      </c>
      <c r="B4" s="499" t="s">
        <v>22</v>
      </c>
      <c r="C4" s="491" t="s">
        <v>154</v>
      </c>
      <c r="D4" s="491" t="s">
        <v>87</v>
      </c>
      <c r="E4" s="491" t="s">
        <v>102</v>
      </c>
      <c r="F4" s="491" t="s">
        <v>176</v>
      </c>
      <c r="G4" s="491" t="s">
        <v>117</v>
      </c>
      <c r="H4" s="491" t="s">
        <v>122</v>
      </c>
      <c r="I4" s="497" t="s">
        <v>19</v>
      </c>
      <c r="J4" s="498"/>
    </row>
    <row r="5" spans="1:10" s="42" customFormat="1" ht="25.5">
      <c r="A5" s="492"/>
      <c r="B5" s="500"/>
      <c r="C5" s="492"/>
      <c r="D5" s="492"/>
      <c r="E5" s="492"/>
      <c r="F5" s="492"/>
      <c r="G5" s="492"/>
      <c r="H5" s="492"/>
      <c r="I5" s="37" t="s">
        <v>2</v>
      </c>
      <c r="J5" s="37" t="s">
        <v>34</v>
      </c>
    </row>
    <row r="6" spans="1:10" s="43" customFormat="1" ht="12.75">
      <c r="A6" s="47">
        <v>1</v>
      </c>
      <c r="B6" s="46"/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</row>
    <row r="7" spans="1:10" s="44" customFormat="1" ht="51">
      <c r="A7" s="49" t="s">
        <v>7</v>
      </c>
      <c r="B7" s="50" t="s">
        <v>88</v>
      </c>
      <c r="C7" s="51">
        <v>226</v>
      </c>
      <c r="D7" s="52" t="s">
        <v>1</v>
      </c>
      <c r="E7" s="52" t="s">
        <v>1</v>
      </c>
      <c r="F7" s="52">
        <f>F9+F10+F11</f>
        <v>6730002</v>
      </c>
      <c r="G7" s="52">
        <f>G9+G10+G11</f>
        <v>6730002</v>
      </c>
      <c r="H7" s="52"/>
      <c r="I7" s="52"/>
      <c r="J7" s="52"/>
    </row>
    <row r="8" spans="1:10" s="45" customFormat="1" ht="12.75">
      <c r="A8" s="53" t="s">
        <v>23</v>
      </c>
      <c r="B8" s="10" t="s">
        <v>52</v>
      </c>
      <c r="C8" s="54" t="s">
        <v>1</v>
      </c>
      <c r="D8" s="55" t="s">
        <v>1</v>
      </c>
      <c r="E8" s="55" t="s">
        <v>1</v>
      </c>
      <c r="F8" s="55" t="s">
        <v>1</v>
      </c>
      <c r="G8" s="55" t="s">
        <v>1</v>
      </c>
      <c r="H8" s="55" t="s">
        <v>1</v>
      </c>
      <c r="I8" s="55" t="s">
        <v>1</v>
      </c>
      <c r="J8" s="55" t="s">
        <v>1</v>
      </c>
    </row>
    <row r="9" spans="1:10" s="45" customFormat="1" ht="12.75">
      <c r="A9" s="53"/>
      <c r="B9" s="10" t="s">
        <v>225</v>
      </c>
      <c r="C9" s="54">
        <v>226</v>
      </c>
      <c r="D9" s="55">
        <v>1</v>
      </c>
      <c r="E9" s="55">
        <v>2243334</v>
      </c>
      <c r="F9" s="55">
        <f>D9*E9</f>
        <v>2243334</v>
      </c>
      <c r="G9" s="55">
        <f>F9</f>
        <v>2243334</v>
      </c>
      <c r="H9" s="55"/>
      <c r="I9" s="55"/>
      <c r="J9" s="55"/>
    </row>
    <row r="10" spans="1:10" s="45" customFormat="1" ht="25.5">
      <c r="A10" s="53"/>
      <c r="B10" s="10" t="s">
        <v>226</v>
      </c>
      <c r="C10" s="54">
        <v>226</v>
      </c>
      <c r="D10" s="55">
        <v>1</v>
      </c>
      <c r="E10" s="55">
        <v>2243334</v>
      </c>
      <c r="F10" s="55">
        <f>D10*E10</f>
        <v>2243334</v>
      </c>
      <c r="G10" s="55">
        <f>F10</f>
        <v>2243334</v>
      </c>
      <c r="H10" s="55"/>
      <c r="I10" s="55"/>
      <c r="J10" s="55"/>
    </row>
    <row r="11" spans="1:10" s="45" customFormat="1" ht="25.5">
      <c r="A11" s="53"/>
      <c r="B11" s="10" t="s">
        <v>227</v>
      </c>
      <c r="C11" s="54">
        <v>226</v>
      </c>
      <c r="D11" s="55">
        <v>1</v>
      </c>
      <c r="E11" s="55">
        <v>2243334</v>
      </c>
      <c r="F11" s="55">
        <f>D11*E11</f>
        <v>2243334</v>
      </c>
      <c r="G11" s="55">
        <f>F11</f>
        <v>2243334</v>
      </c>
      <c r="H11" s="55"/>
      <c r="I11" s="55"/>
      <c r="J11" s="55"/>
    </row>
    <row r="12" spans="1:10" s="44" customFormat="1" ht="38.25">
      <c r="A12" s="49" t="s">
        <v>8</v>
      </c>
      <c r="B12" s="50" t="s">
        <v>90</v>
      </c>
      <c r="C12" s="51">
        <v>226</v>
      </c>
      <c r="D12" s="52" t="s">
        <v>1</v>
      </c>
      <c r="E12" s="52" t="s">
        <v>1</v>
      </c>
      <c r="F12" s="52">
        <f>F14+F15+F16</f>
        <v>161096.40000000002</v>
      </c>
      <c r="G12" s="52">
        <f>G14+G15+G16</f>
        <v>161096.40000000002</v>
      </c>
      <c r="H12" s="52"/>
      <c r="I12" s="52"/>
      <c r="J12" s="52"/>
    </row>
    <row r="13" spans="1:10" s="45" customFormat="1" ht="12.75">
      <c r="A13" s="53" t="s">
        <v>26</v>
      </c>
      <c r="B13" s="10" t="s">
        <v>89</v>
      </c>
      <c r="C13" s="54" t="s">
        <v>1</v>
      </c>
      <c r="D13" s="55" t="s">
        <v>1</v>
      </c>
      <c r="E13" s="55" t="s">
        <v>1</v>
      </c>
      <c r="F13" s="55" t="s">
        <v>1</v>
      </c>
      <c r="G13" s="55" t="s">
        <v>1</v>
      </c>
      <c r="H13" s="55" t="s">
        <v>1</v>
      </c>
      <c r="I13" s="55" t="s">
        <v>1</v>
      </c>
      <c r="J13" s="55" t="s">
        <v>1</v>
      </c>
    </row>
    <row r="14" spans="1:10" s="45" customFormat="1" ht="12.75">
      <c r="A14" s="53"/>
      <c r="B14" s="10" t="s">
        <v>225</v>
      </c>
      <c r="C14" s="54">
        <v>226</v>
      </c>
      <c r="D14" s="55">
        <v>1</v>
      </c>
      <c r="E14" s="55">
        <v>53698.8</v>
      </c>
      <c r="F14" s="55">
        <f>D14*E14</f>
        <v>53698.8</v>
      </c>
      <c r="G14" s="55">
        <f aca="true" t="shared" si="0" ref="G14:G19">F14</f>
        <v>53698.8</v>
      </c>
      <c r="H14" s="55"/>
      <c r="I14" s="55"/>
      <c r="J14" s="55"/>
    </row>
    <row r="15" spans="1:10" s="45" customFormat="1" ht="25.5">
      <c r="A15" s="53"/>
      <c r="B15" s="10" t="s">
        <v>226</v>
      </c>
      <c r="C15" s="54">
        <v>226</v>
      </c>
      <c r="D15" s="55">
        <v>1</v>
      </c>
      <c r="E15" s="55">
        <v>53698.8</v>
      </c>
      <c r="F15" s="55">
        <f>D15*E15</f>
        <v>53698.8</v>
      </c>
      <c r="G15" s="55">
        <f t="shared" si="0"/>
        <v>53698.8</v>
      </c>
      <c r="H15" s="55"/>
      <c r="I15" s="55"/>
      <c r="J15" s="55"/>
    </row>
    <row r="16" spans="1:10" s="45" customFormat="1" ht="25.5">
      <c r="A16" s="53"/>
      <c r="B16" s="10" t="s">
        <v>227</v>
      </c>
      <c r="C16" s="54">
        <v>226</v>
      </c>
      <c r="D16" s="55">
        <v>1</v>
      </c>
      <c r="E16" s="55">
        <v>53698.8</v>
      </c>
      <c r="F16" s="55">
        <f>D16*E16</f>
        <v>53698.8</v>
      </c>
      <c r="G16" s="55">
        <f t="shared" si="0"/>
        <v>53698.8</v>
      </c>
      <c r="H16" s="55"/>
      <c r="I16" s="55"/>
      <c r="J16" s="55"/>
    </row>
    <row r="17" spans="1:10" s="44" customFormat="1" ht="51">
      <c r="A17" s="49" t="s">
        <v>9</v>
      </c>
      <c r="B17" s="50" t="s">
        <v>91</v>
      </c>
      <c r="C17" s="51"/>
      <c r="D17" s="52" t="s">
        <v>1</v>
      </c>
      <c r="E17" s="52" t="s">
        <v>1</v>
      </c>
      <c r="F17" s="52">
        <f>F18</f>
        <v>16000</v>
      </c>
      <c r="G17" s="52">
        <f t="shared" si="0"/>
        <v>16000</v>
      </c>
      <c r="H17" s="52"/>
      <c r="I17" s="52"/>
      <c r="J17" s="52"/>
    </row>
    <row r="18" spans="1:10" s="45" customFormat="1" ht="25.5">
      <c r="A18" s="53" t="s">
        <v>12</v>
      </c>
      <c r="B18" s="10" t="s">
        <v>92</v>
      </c>
      <c r="C18" s="54">
        <v>226</v>
      </c>
      <c r="D18" s="55">
        <v>2</v>
      </c>
      <c r="E18" s="55">
        <v>8000</v>
      </c>
      <c r="F18" s="55">
        <f>D18*E18</f>
        <v>16000</v>
      </c>
      <c r="G18" s="55">
        <f t="shared" si="0"/>
        <v>16000</v>
      </c>
      <c r="H18" s="55"/>
      <c r="I18" s="55"/>
      <c r="J18" s="55"/>
    </row>
    <row r="19" spans="1:10" s="44" customFormat="1" ht="63.75">
      <c r="A19" s="49" t="s">
        <v>10</v>
      </c>
      <c r="B19" s="50" t="s">
        <v>228</v>
      </c>
      <c r="C19" s="51">
        <v>226</v>
      </c>
      <c r="D19" s="52">
        <v>1</v>
      </c>
      <c r="E19" s="52">
        <v>400000</v>
      </c>
      <c r="F19" s="52">
        <v>400000</v>
      </c>
      <c r="G19" s="52">
        <f t="shared" si="0"/>
        <v>400000</v>
      </c>
      <c r="H19" s="52"/>
      <c r="I19" s="52"/>
      <c r="J19" s="52"/>
    </row>
    <row r="20" spans="1:10" s="44" customFormat="1" ht="12.75">
      <c r="A20" s="49" t="s">
        <v>11</v>
      </c>
      <c r="B20" s="50" t="s">
        <v>229</v>
      </c>
      <c r="C20" s="51">
        <v>226</v>
      </c>
      <c r="D20" s="52">
        <v>1</v>
      </c>
      <c r="E20" s="52">
        <f>14173180-59527.7+221385.37-2338765.37</f>
        <v>11996272.3</v>
      </c>
      <c r="F20" s="52">
        <f>D20*E20</f>
        <v>11996272.3</v>
      </c>
      <c r="G20" s="52">
        <f>F20-H20-I20</f>
        <v>2613652.3</v>
      </c>
      <c r="H20" s="52">
        <f>2000000+221385.37</f>
        <v>2221385.37</v>
      </c>
      <c r="I20" s="52">
        <f>9500000-2338765.37</f>
        <v>7161234.63</v>
      </c>
      <c r="J20" s="52"/>
    </row>
    <row r="21" spans="1:10" s="44" customFormat="1" ht="12.75">
      <c r="A21" s="49" t="s">
        <v>14</v>
      </c>
      <c r="B21" s="50" t="s">
        <v>230</v>
      </c>
      <c r="C21" s="51">
        <v>226</v>
      </c>
      <c r="D21" s="52">
        <v>1</v>
      </c>
      <c r="E21" s="52">
        <v>195000</v>
      </c>
      <c r="F21" s="52">
        <f>D21*E21</f>
        <v>195000</v>
      </c>
      <c r="G21" s="52">
        <f aca="true" t="shared" si="1" ref="G21:G27">F21</f>
        <v>195000</v>
      </c>
      <c r="H21" s="52"/>
      <c r="I21" s="52"/>
      <c r="J21" s="52"/>
    </row>
    <row r="22" spans="1:10" s="44" customFormat="1" ht="12.75">
      <c r="A22" s="49" t="s">
        <v>69</v>
      </c>
      <c r="B22" s="50" t="s">
        <v>231</v>
      </c>
      <c r="C22" s="51">
        <v>226</v>
      </c>
      <c r="D22" s="52">
        <v>1</v>
      </c>
      <c r="E22" s="52">
        <v>172987.2</v>
      </c>
      <c r="F22" s="52">
        <f>D22*E22</f>
        <v>172987.2</v>
      </c>
      <c r="G22" s="52">
        <f t="shared" si="1"/>
        <v>172987.2</v>
      </c>
      <c r="H22" s="52"/>
      <c r="I22" s="52"/>
      <c r="J22" s="52"/>
    </row>
    <row r="23" spans="1:10" s="44" customFormat="1" ht="25.5">
      <c r="A23" s="49" t="s">
        <v>70</v>
      </c>
      <c r="B23" s="50" t="s">
        <v>232</v>
      </c>
      <c r="C23" s="51"/>
      <c r="D23" s="52" t="s">
        <v>1</v>
      </c>
      <c r="E23" s="52" t="s">
        <v>1</v>
      </c>
      <c r="F23" s="52">
        <f>F24+F25+F26</f>
        <v>381388.80000000005</v>
      </c>
      <c r="G23" s="52">
        <f t="shared" si="1"/>
        <v>381388.80000000005</v>
      </c>
      <c r="H23" s="52"/>
      <c r="I23" s="52"/>
      <c r="J23" s="52"/>
    </row>
    <row r="24" spans="1:10" s="45" customFormat="1" ht="12.75">
      <c r="A24" s="53"/>
      <c r="B24" s="10" t="s">
        <v>225</v>
      </c>
      <c r="C24" s="54">
        <v>226</v>
      </c>
      <c r="D24" s="55">
        <v>1</v>
      </c>
      <c r="E24" s="55">
        <f>207129.6-80000</f>
        <v>127129.6</v>
      </c>
      <c r="F24" s="55">
        <f>D24*E24</f>
        <v>127129.6</v>
      </c>
      <c r="G24" s="55">
        <f t="shared" si="1"/>
        <v>127129.6</v>
      </c>
      <c r="H24" s="55"/>
      <c r="I24" s="55"/>
      <c r="J24" s="55"/>
    </row>
    <row r="25" spans="1:10" s="45" customFormat="1" ht="25.5">
      <c r="A25" s="53"/>
      <c r="B25" s="10" t="s">
        <v>226</v>
      </c>
      <c r="C25" s="54">
        <v>226</v>
      </c>
      <c r="D25" s="55">
        <v>1</v>
      </c>
      <c r="E25" s="55">
        <f>207129.6-80000</f>
        <v>127129.6</v>
      </c>
      <c r="F25" s="55">
        <f>D25*E25</f>
        <v>127129.6</v>
      </c>
      <c r="G25" s="55">
        <f t="shared" si="1"/>
        <v>127129.6</v>
      </c>
      <c r="H25" s="55"/>
      <c r="I25" s="55"/>
      <c r="J25" s="55"/>
    </row>
    <row r="26" spans="1:10" s="45" customFormat="1" ht="25.5">
      <c r="A26" s="53"/>
      <c r="B26" s="10" t="s">
        <v>227</v>
      </c>
      <c r="C26" s="54">
        <v>226</v>
      </c>
      <c r="D26" s="55">
        <v>1</v>
      </c>
      <c r="E26" s="55">
        <f>207129.6-80000</f>
        <v>127129.6</v>
      </c>
      <c r="F26" s="55">
        <f>D26*E26</f>
        <v>127129.6</v>
      </c>
      <c r="G26" s="55">
        <f t="shared" si="1"/>
        <v>127129.6</v>
      </c>
      <c r="H26" s="55"/>
      <c r="I26" s="55"/>
      <c r="J26" s="55"/>
    </row>
    <row r="27" spans="1:10" s="44" customFormat="1" ht="25.5">
      <c r="A27" s="49" t="s">
        <v>103</v>
      </c>
      <c r="B27" s="50" t="s">
        <v>233</v>
      </c>
      <c r="C27" s="51">
        <v>226</v>
      </c>
      <c r="D27" s="52">
        <v>5</v>
      </c>
      <c r="E27" s="52">
        <v>19249.52</v>
      </c>
      <c r="F27" s="52">
        <f>D27*E27</f>
        <v>96247.6</v>
      </c>
      <c r="G27" s="52">
        <f t="shared" si="1"/>
        <v>96247.6</v>
      </c>
      <c r="H27" s="52"/>
      <c r="I27" s="52"/>
      <c r="J27" s="52"/>
    </row>
    <row r="28" spans="1:10" s="44" customFormat="1" ht="12.75">
      <c r="A28" s="493" t="s">
        <v>18</v>
      </c>
      <c r="B28" s="494"/>
      <c r="C28" s="494"/>
      <c r="D28" s="494"/>
      <c r="E28" s="494"/>
      <c r="F28" s="48">
        <f>F7+F12+F17+F19+F20+F21+F22+F23+F27</f>
        <v>20148994.300000004</v>
      </c>
      <c r="G28" s="48">
        <f>G7+G12+G17+G19+G20+G21+G22+G23+G27</f>
        <v>10766374.299999999</v>
      </c>
      <c r="H28" s="48">
        <f>H7+H12+H17+H19+H20+H21+H22+H23+H27</f>
        <v>2221385.37</v>
      </c>
      <c r="I28" s="48">
        <f>I7+I12+I17+I19+I20+I21+I22+I23+I27</f>
        <v>7161234.63</v>
      </c>
      <c r="J28" s="48"/>
    </row>
    <row r="31" spans="6:7" ht="15">
      <c r="F31" s="56"/>
      <c r="G31" s="56"/>
    </row>
    <row r="32" ht="15">
      <c r="G32" s="56"/>
    </row>
  </sheetData>
  <sheetProtection/>
  <mergeCells count="11"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view="pageBreakPreview" zoomScaleSheetLayoutView="100" zoomScalePageLayoutView="0" workbookViewId="0" topLeftCell="A1">
      <selection activeCell="E11" sqref="E11"/>
    </sheetView>
  </sheetViews>
  <sheetFormatPr defaultColWidth="6.875" defaultRowHeight="12.75"/>
  <cols>
    <col min="1" max="1" width="6.875" style="13" customWidth="1"/>
    <col min="2" max="2" width="23.00390625" style="13" customWidth="1"/>
    <col min="3" max="3" width="9.875" style="13" customWidth="1"/>
    <col min="4" max="4" width="10.375" style="13" customWidth="1"/>
    <col min="5" max="5" width="11.375" style="13" customWidth="1"/>
    <col min="6" max="6" width="12.625" style="13" customWidth="1"/>
    <col min="7" max="7" width="14.625" style="13" customWidth="1"/>
    <col min="8" max="8" width="13.375" style="13" customWidth="1"/>
    <col min="9" max="9" width="12.625" style="13" customWidth="1"/>
    <col min="10" max="10" width="10.00390625" style="13" customWidth="1"/>
    <col min="11" max="16384" width="6.875" style="13" customWidth="1"/>
  </cols>
  <sheetData>
    <row r="1" ht="15">
      <c r="A1" s="13" t="s">
        <v>93</v>
      </c>
    </row>
    <row r="3" spans="1:10" s="14" customFormat="1" ht="89.25" customHeight="1">
      <c r="A3" s="501" t="s">
        <v>3</v>
      </c>
      <c r="B3" s="501" t="s">
        <v>22</v>
      </c>
      <c r="C3" s="501" t="s">
        <v>154</v>
      </c>
      <c r="D3" s="501" t="s">
        <v>87</v>
      </c>
      <c r="E3" s="501" t="s">
        <v>102</v>
      </c>
      <c r="F3" s="501" t="s">
        <v>176</v>
      </c>
      <c r="G3" s="501" t="s">
        <v>117</v>
      </c>
      <c r="H3" s="501" t="s">
        <v>122</v>
      </c>
      <c r="I3" s="501" t="s">
        <v>19</v>
      </c>
      <c r="J3" s="501"/>
    </row>
    <row r="4" spans="1:10" s="14" customFormat="1" ht="25.5">
      <c r="A4" s="501"/>
      <c r="B4" s="501"/>
      <c r="C4" s="501"/>
      <c r="D4" s="501"/>
      <c r="E4" s="501"/>
      <c r="F4" s="501"/>
      <c r="G4" s="501"/>
      <c r="H4" s="501"/>
      <c r="I4" s="78" t="s">
        <v>2</v>
      </c>
      <c r="J4" s="78" t="s">
        <v>34</v>
      </c>
    </row>
    <row r="5" spans="1:10" s="17" customFormat="1" ht="12.75">
      <c r="A5" s="58">
        <v>1</v>
      </c>
      <c r="B5" s="79">
        <v>2</v>
      </c>
      <c r="C5" s="80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</row>
    <row r="6" spans="1:10" s="64" customFormat="1" ht="25.5">
      <c r="A6" s="81" t="s">
        <v>7</v>
      </c>
      <c r="B6" s="50" t="s">
        <v>95</v>
      </c>
      <c r="C6" s="51">
        <v>310</v>
      </c>
      <c r="D6" s="52" t="s">
        <v>1</v>
      </c>
      <c r="E6" s="52" t="s">
        <v>1</v>
      </c>
      <c r="F6" s="52">
        <f>F8+F9+F10+F13+F11+F12</f>
        <v>3308455.2699999996</v>
      </c>
      <c r="G6" s="52">
        <f>G8+G9+G10+G11+G12</f>
        <v>2608229.65</v>
      </c>
      <c r="H6" s="52">
        <f>H13</f>
        <v>508975.62</v>
      </c>
      <c r="I6" s="52">
        <f>I9+I10</f>
        <v>191250</v>
      </c>
      <c r="J6" s="52"/>
    </row>
    <row r="7" spans="1:10" s="18" customFormat="1" ht="12.75">
      <c r="A7" s="82" t="s">
        <v>23</v>
      </c>
      <c r="B7" s="10" t="s">
        <v>96</v>
      </c>
      <c r="C7" s="54" t="s">
        <v>1</v>
      </c>
      <c r="D7" s="55" t="s">
        <v>1</v>
      </c>
      <c r="E7" s="55" t="s">
        <v>1</v>
      </c>
      <c r="F7" s="55" t="s">
        <v>1</v>
      </c>
      <c r="G7" s="55" t="s">
        <v>1</v>
      </c>
      <c r="H7" s="55" t="s">
        <v>1</v>
      </c>
      <c r="I7" s="55" t="s">
        <v>1</v>
      </c>
      <c r="J7" s="55" t="s">
        <v>1</v>
      </c>
    </row>
    <row r="8" spans="1:10" s="18" customFormat="1" ht="25.5">
      <c r="A8" s="82" t="s">
        <v>24</v>
      </c>
      <c r="B8" s="10" t="s">
        <v>212</v>
      </c>
      <c r="C8" s="54">
        <v>310</v>
      </c>
      <c r="D8" s="55">
        <v>2</v>
      </c>
      <c r="E8" s="55">
        <v>189115.8</v>
      </c>
      <c r="F8" s="55">
        <f>D8*E8</f>
        <v>378231.6</v>
      </c>
      <c r="G8" s="55">
        <f>F8</f>
        <v>378231.6</v>
      </c>
      <c r="H8" s="55"/>
      <c r="I8" s="55"/>
      <c r="J8" s="55"/>
    </row>
    <row r="9" spans="1:10" s="18" customFormat="1" ht="12.75">
      <c r="A9" s="82" t="s">
        <v>25</v>
      </c>
      <c r="B9" s="10" t="s">
        <v>213</v>
      </c>
      <c r="C9" s="54">
        <v>310</v>
      </c>
      <c r="D9" s="55">
        <v>1</v>
      </c>
      <c r="E9" s="55">
        <f>150000+68000</f>
        <v>218000</v>
      </c>
      <c r="F9" s="55">
        <f>D9*E9</f>
        <v>218000</v>
      </c>
      <c r="G9" s="55">
        <f>F9-I9</f>
        <v>150000</v>
      </c>
      <c r="H9" s="55"/>
      <c r="I9" s="55">
        <v>68000</v>
      </c>
      <c r="J9" s="55"/>
    </row>
    <row r="10" spans="1:10" s="18" customFormat="1" ht="12.75">
      <c r="A10" s="82" t="s">
        <v>84</v>
      </c>
      <c r="B10" s="10" t="s">
        <v>214</v>
      </c>
      <c r="C10" s="54">
        <v>310</v>
      </c>
      <c r="D10" s="55">
        <v>2</v>
      </c>
      <c r="E10" s="55">
        <f>F10/D10</f>
        <v>161625</v>
      </c>
      <c r="F10" s="55">
        <f>G10+I10</f>
        <v>323250</v>
      </c>
      <c r="G10" s="55">
        <v>200000</v>
      </c>
      <c r="H10" s="55"/>
      <c r="I10" s="55">
        <f>200000-68269-8481</f>
        <v>123250</v>
      </c>
      <c r="J10" s="55"/>
    </row>
    <row r="11" spans="1:10" s="18" customFormat="1" ht="25.5">
      <c r="A11" s="82" t="s">
        <v>265</v>
      </c>
      <c r="B11" s="10" t="s">
        <v>268</v>
      </c>
      <c r="C11" s="54">
        <v>310</v>
      </c>
      <c r="D11" s="55">
        <v>5</v>
      </c>
      <c r="E11" s="55">
        <v>310963.6</v>
      </c>
      <c r="F11" s="55">
        <f>D11*E11</f>
        <v>1554818</v>
      </c>
      <c r="G11" s="55">
        <f>F11</f>
        <v>1554818</v>
      </c>
      <c r="H11" s="55"/>
      <c r="I11" s="55"/>
      <c r="J11" s="55"/>
    </row>
    <row r="12" spans="1:10" s="18" customFormat="1" ht="25.5">
      <c r="A12" s="82" t="s">
        <v>267</v>
      </c>
      <c r="B12" s="10" t="s">
        <v>572</v>
      </c>
      <c r="C12" s="54">
        <v>310</v>
      </c>
      <c r="D12" s="55">
        <v>1</v>
      </c>
      <c r="E12" s="55">
        <f>325180+0.05</f>
        <v>325180.05</v>
      </c>
      <c r="F12" s="55">
        <f>D12*E12</f>
        <v>325180.05</v>
      </c>
      <c r="G12" s="55">
        <f>F12</f>
        <v>325180.05</v>
      </c>
      <c r="H12" s="55"/>
      <c r="I12" s="55"/>
      <c r="J12" s="55"/>
    </row>
    <row r="13" spans="1:10" s="18" customFormat="1" ht="12.75">
      <c r="A13" s="82" t="s">
        <v>571</v>
      </c>
      <c r="B13" s="10" t="s">
        <v>266</v>
      </c>
      <c r="C13" s="54">
        <v>310</v>
      </c>
      <c r="D13" s="55">
        <v>3</v>
      </c>
      <c r="E13" s="55">
        <v>169658.54</v>
      </c>
      <c r="F13" s="55">
        <f>D13*E13</f>
        <v>508975.62</v>
      </c>
      <c r="G13" s="55"/>
      <c r="H13" s="55">
        <f>F13</f>
        <v>508975.62</v>
      </c>
      <c r="I13" s="55"/>
      <c r="J13" s="55"/>
    </row>
    <row r="14" spans="1:10" s="64" customFormat="1" ht="12.75">
      <c r="A14" s="502" t="s">
        <v>18</v>
      </c>
      <c r="B14" s="503"/>
      <c r="C14" s="503"/>
      <c r="D14" s="503"/>
      <c r="E14" s="504"/>
      <c r="F14" s="52">
        <f>F6</f>
        <v>3308455.2699999996</v>
      </c>
      <c r="G14" s="83">
        <f>G6</f>
        <v>2608229.65</v>
      </c>
      <c r="H14" s="83">
        <f>H13</f>
        <v>508975.62</v>
      </c>
      <c r="I14" s="83">
        <f>I6</f>
        <v>191250</v>
      </c>
      <c r="J14" s="84"/>
    </row>
    <row r="15" spans="2:10" ht="15" hidden="1">
      <c r="B15" s="40"/>
      <c r="C15" s="40"/>
      <c r="D15" s="40"/>
      <c r="E15" s="40"/>
      <c r="F15" s="40"/>
      <c r="G15" s="40"/>
      <c r="H15" s="40"/>
      <c r="I15" s="40"/>
      <c r="J15" s="40"/>
    </row>
    <row r="16" ht="15">
      <c r="G16" s="75"/>
    </row>
    <row r="19" ht="15">
      <c r="G19" s="75"/>
    </row>
  </sheetData>
  <sheetProtection/>
  <mergeCells count="10">
    <mergeCell ref="F3:F4"/>
    <mergeCell ref="A14:E14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"/>
  <sheetViews>
    <sheetView view="pageBreakPreview" zoomScaleSheetLayoutView="100" zoomScalePageLayoutView="0" workbookViewId="0" topLeftCell="A1">
      <selection activeCell="A25" sqref="A25"/>
    </sheetView>
  </sheetViews>
  <sheetFormatPr defaultColWidth="3.75390625" defaultRowHeight="12.75"/>
  <cols>
    <col min="1" max="1" width="7.875" style="13" customWidth="1"/>
    <col min="2" max="2" width="19.375" style="13" customWidth="1"/>
    <col min="3" max="3" width="12.875" style="13" bestFit="1" customWidth="1"/>
    <col min="4" max="4" width="11.125" style="13" customWidth="1"/>
    <col min="5" max="5" width="14.625" style="13" bestFit="1" customWidth="1"/>
    <col min="6" max="6" width="19.875" style="13" bestFit="1" customWidth="1"/>
    <col min="7" max="7" width="14.00390625" style="13" customWidth="1"/>
    <col min="8" max="8" width="15.875" style="13" customWidth="1"/>
    <col min="9" max="9" width="14.375" style="13" bestFit="1" customWidth="1"/>
    <col min="10" max="10" width="12.125" style="13" customWidth="1"/>
    <col min="11" max="11" width="12.625" style="13" customWidth="1"/>
    <col min="12" max="12" width="0" style="13" hidden="1" customWidth="1"/>
    <col min="13" max="16384" width="3.75390625" style="13" customWidth="1"/>
  </cols>
  <sheetData>
    <row r="1" spans="1:11" ht="15">
      <c r="A1" s="13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11" ht="15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4" customFormat="1" ht="78" customHeight="1">
      <c r="A3" s="467" t="s">
        <v>3</v>
      </c>
      <c r="B3" s="510" t="s">
        <v>22</v>
      </c>
      <c r="C3" s="505" t="s">
        <v>154</v>
      </c>
      <c r="D3" s="505" t="s">
        <v>73</v>
      </c>
      <c r="E3" s="505" t="s">
        <v>94</v>
      </c>
      <c r="F3" s="505" t="s">
        <v>100</v>
      </c>
      <c r="G3" s="508" t="s">
        <v>175</v>
      </c>
      <c r="H3" s="508" t="s">
        <v>121</v>
      </c>
      <c r="I3" s="508" t="s">
        <v>122</v>
      </c>
      <c r="J3" s="506" t="s">
        <v>19</v>
      </c>
      <c r="K3" s="507"/>
    </row>
    <row r="4" spans="1:11" s="14" customFormat="1" ht="12.75">
      <c r="A4" s="469"/>
      <c r="B4" s="511"/>
      <c r="C4" s="221"/>
      <c r="D4" s="221"/>
      <c r="E4" s="505"/>
      <c r="F4" s="505"/>
      <c r="G4" s="509"/>
      <c r="H4" s="509"/>
      <c r="I4" s="509"/>
      <c r="J4" s="138" t="s">
        <v>2</v>
      </c>
      <c r="K4" s="138" t="s">
        <v>20</v>
      </c>
    </row>
    <row r="5" spans="1:11" s="17" customFormat="1" ht="12.75">
      <c r="A5" s="136">
        <v>1</v>
      </c>
      <c r="B5" s="129">
        <v>2</v>
      </c>
      <c r="C5" s="130">
        <v>3</v>
      </c>
      <c r="D5" s="130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</row>
    <row r="6" spans="1:11" s="18" customFormat="1" ht="25.5">
      <c r="A6" s="134" t="s">
        <v>7</v>
      </c>
      <c r="B6" s="38" t="s">
        <v>98</v>
      </c>
      <c r="C6" s="138" t="s">
        <v>1</v>
      </c>
      <c r="D6" s="138" t="s">
        <v>1</v>
      </c>
      <c r="E6" s="135" t="s">
        <v>1</v>
      </c>
      <c r="F6" s="135" t="s">
        <v>1</v>
      </c>
      <c r="G6" s="135" t="s">
        <v>1</v>
      </c>
      <c r="H6" s="135" t="s">
        <v>1</v>
      </c>
      <c r="I6" s="138" t="s">
        <v>1</v>
      </c>
      <c r="J6" s="135" t="s">
        <v>1</v>
      </c>
      <c r="K6" s="135" t="s">
        <v>1</v>
      </c>
    </row>
    <row r="7" spans="1:11" s="18" customFormat="1" ht="25.5">
      <c r="A7" s="134" t="s">
        <v>23</v>
      </c>
      <c r="B7" s="38" t="s">
        <v>99</v>
      </c>
      <c r="C7" s="138"/>
      <c r="D7" s="138" t="s">
        <v>1</v>
      </c>
      <c r="E7" s="135" t="s">
        <v>1</v>
      </c>
      <c r="F7" s="135" t="s">
        <v>1</v>
      </c>
      <c r="G7" s="133">
        <f>G8+G9+G10+G11+G12+G13</f>
        <v>13003016.419999998</v>
      </c>
      <c r="H7" s="133">
        <f>H8+H9+H10+H11+H12+H13</f>
        <v>4901496.349999999</v>
      </c>
      <c r="I7" s="39">
        <f>I8+I9+I10+I11+I12+I13</f>
        <v>1779388.2</v>
      </c>
      <c r="J7" s="39">
        <f>J8+J9+J10+J11+J12+J13</f>
        <v>6322131.869999999</v>
      </c>
      <c r="K7" s="135"/>
    </row>
    <row r="8" spans="1:12" s="18" customFormat="1" ht="63.75">
      <c r="A8" s="134" t="s">
        <v>45</v>
      </c>
      <c r="B8" s="38" t="s">
        <v>565</v>
      </c>
      <c r="C8" s="138">
        <v>341</v>
      </c>
      <c r="D8" s="39" t="s">
        <v>262</v>
      </c>
      <c r="E8" s="39">
        <v>1</v>
      </c>
      <c r="F8" s="39">
        <f>30000+680</f>
        <v>30680</v>
      </c>
      <c r="G8" s="39">
        <f aca="true" t="shared" si="0" ref="G8:G13">E8*F8</f>
        <v>30680</v>
      </c>
      <c r="H8" s="39">
        <f>G8</f>
        <v>30680</v>
      </c>
      <c r="I8" s="39"/>
      <c r="J8" s="39"/>
      <c r="K8" s="135"/>
      <c r="L8" s="135"/>
    </row>
    <row r="9" spans="1:12" s="18" customFormat="1" ht="12.75">
      <c r="A9" s="134" t="s">
        <v>221</v>
      </c>
      <c r="B9" s="38" t="s">
        <v>566</v>
      </c>
      <c r="C9" s="138">
        <v>342</v>
      </c>
      <c r="D9" s="39" t="s">
        <v>262</v>
      </c>
      <c r="E9" s="39">
        <v>1</v>
      </c>
      <c r="F9" s="39">
        <f>I9+J9</f>
        <v>7557584.84</v>
      </c>
      <c r="G9" s="39">
        <f t="shared" si="0"/>
        <v>7557584.84</v>
      </c>
      <c r="H9" s="39"/>
      <c r="I9" s="39">
        <f>1090963.82+634900</f>
        <v>1725863.82</v>
      </c>
      <c r="J9" s="39">
        <f>350388.24+5702915.75-209477.57-12105.4</f>
        <v>5831721.02</v>
      </c>
      <c r="K9" s="135"/>
      <c r="L9" s="135"/>
    </row>
    <row r="10" spans="1:12" s="18" customFormat="1" ht="25.5">
      <c r="A10" s="134" t="s">
        <v>222</v>
      </c>
      <c r="B10" s="38" t="s">
        <v>567</v>
      </c>
      <c r="C10" s="138">
        <v>344</v>
      </c>
      <c r="D10" s="39" t="s">
        <v>262</v>
      </c>
      <c r="E10" s="39">
        <v>1</v>
      </c>
      <c r="F10" s="39">
        <f>350000-102429.89</f>
        <v>247570.11</v>
      </c>
      <c r="G10" s="39">
        <f t="shared" si="0"/>
        <v>247570.11</v>
      </c>
      <c r="H10" s="39">
        <f>G10</f>
        <v>247570.11</v>
      </c>
      <c r="I10" s="39"/>
      <c r="J10" s="39"/>
      <c r="K10" s="135"/>
      <c r="L10" s="135"/>
    </row>
    <row r="11" spans="1:12" s="18" customFormat="1" ht="12.75">
      <c r="A11" s="134" t="s">
        <v>257</v>
      </c>
      <c r="B11" s="38" t="s">
        <v>568</v>
      </c>
      <c r="C11" s="138">
        <v>345</v>
      </c>
      <c r="D11" s="39" t="s">
        <v>262</v>
      </c>
      <c r="E11" s="39">
        <v>2</v>
      </c>
      <c r="F11" s="39">
        <v>175717.91</v>
      </c>
      <c r="G11" s="39">
        <f>E11*F11</f>
        <v>351435.82</v>
      </c>
      <c r="H11" s="39">
        <f>200000-970.18+1800</f>
        <v>200829.82</v>
      </c>
      <c r="I11" s="39"/>
      <c r="J11" s="39">
        <f>200000-49394</f>
        <v>150606</v>
      </c>
      <c r="K11" s="135"/>
      <c r="L11" s="135"/>
    </row>
    <row r="12" spans="1:12" s="18" customFormat="1" ht="12.75">
      <c r="A12" s="134" t="s">
        <v>258</v>
      </c>
      <c r="B12" s="38" t="s">
        <v>569</v>
      </c>
      <c r="C12" s="138">
        <v>346</v>
      </c>
      <c r="D12" s="39" t="s">
        <v>262</v>
      </c>
      <c r="E12" s="39">
        <v>20</v>
      </c>
      <c r="F12" s="39">
        <v>217329.86</v>
      </c>
      <c r="G12" s="39">
        <f>E12*F12</f>
        <v>4346597.199999999</v>
      </c>
      <c r="H12" s="39">
        <f>G12</f>
        <v>4346597.199999999</v>
      </c>
      <c r="I12" s="39"/>
      <c r="J12" s="39"/>
      <c r="K12" s="135"/>
      <c r="L12" s="135"/>
    </row>
    <row r="13" spans="1:12" s="18" customFormat="1" ht="12.75">
      <c r="A13" s="134" t="s">
        <v>256</v>
      </c>
      <c r="B13" s="38" t="s">
        <v>569</v>
      </c>
      <c r="C13" s="138">
        <v>346</v>
      </c>
      <c r="D13" s="39" t="s">
        <v>262</v>
      </c>
      <c r="E13" s="39">
        <v>1</v>
      </c>
      <c r="F13" s="39">
        <f>425476.02+43672.43</f>
        <v>469148.45</v>
      </c>
      <c r="G13" s="39">
        <f t="shared" si="0"/>
        <v>469148.45</v>
      </c>
      <c r="H13" s="39">
        <v>75819.22</v>
      </c>
      <c r="I13" s="39">
        <v>53524.38</v>
      </c>
      <c r="J13" s="39">
        <f>128259.66+150000-28786.5+90331.69</f>
        <v>339804.85000000003</v>
      </c>
      <c r="K13" s="135"/>
      <c r="L13" s="135"/>
    </row>
    <row r="14" spans="1:11" s="64" customFormat="1" ht="12.75">
      <c r="A14" s="474" t="s">
        <v>18</v>
      </c>
      <c r="B14" s="475"/>
      <c r="C14" s="475"/>
      <c r="D14" s="475"/>
      <c r="E14" s="475"/>
      <c r="F14" s="475"/>
      <c r="G14" s="48">
        <f>G7</f>
        <v>13003016.419999998</v>
      </c>
      <c r="H14" s="48">
        <f>H7</f>
        <v>4901496.349999999</v>
      </c>
      <c r="I14" s="48">
        <f>I7</f>
        <v>1779388.2</v>
      </c>
      <c r="J14" s="48">
        <f>J7</f>
        <v>6322131.869999999</v>
      </c>
      <c r="K14" s="137"/>
    </row>
    <row r="16" spans="7:11" ht="15">
      <c r="G16" s="75"/>
      <c r="K16" s="75"/>
    </row>
    <row r="17" spans="7:8" ht="15">
      <c r="G17" s="75"/>
      <c r="H17" s="75"/>
    </row>
    <row r="18" ht="15">
      <c r="H18" s="75"/>
    </row>
  </sheetData>
  <sheetProtection/>
  <mergeCells count="11"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K39"/>
  <sheetViews>
    <sheetView zoomScalePageLayoutView="0" workbookViewId="0" topLeftCell="A16">
      <selection activeCell="CX49" sqref="CX4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54" t="s">
        <v>472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</row>
    <row r="3" spans="1:106" ht="11.25" customHeight="1">
      <c r="A3" s="542" t="s">
        <v>3</v>
      </c>
      <c r="B3" s="542"/>
      <c r="C3" s="542"/>
      <c r="D3" s="542"/>
      <c r="E3" s="542"/>
      <c r="F3" s="542"/>
      <c r="G3" s="542"/>
      <c r="H3" s="543"/>
      <c r="I3" s="512" t="s">
        <v>35</v>
      </c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  <c r="BW3" s="512"/>
      <c r="BX3" s="512"/>
      <c r="BY3" s="512"/>
      <c r="BZ3" s="512"/>
      <c r="CA3" s="512"/>
      <c r="CB3" s="512"/>
      <c r="CC3" s="512"/>
      <c r="CD3" s="512"/>
      <c r="CE3" s="512"/>
      <c r="CF3" s="512"/>
      <c r="CG3" s="512"/>
      <c r="CH3" s="512"/>
      <c r="CI3" s="512"/>
      <c r="CJ3" s="512"/>
      <c r="CK3" s="512"/>
      <c r="CL3" s="512"/>
      <c r="CM3" s="544"/>
      <c r="CN3" s="513" t="s">
        <v>473</v>
      </c>
      <c r="CO3" s="542"/>
      <c r="CP3" s="542"/>
      <c r="CQ3" s="542"/>
      <c r="CR3" s="542"/>
      <c r="CS3" s="542"/>
      <c r="CT3" s="542"/>
      <c r="CU3" s="543"/>
      <c r="CV3" s="513" t="s">
        <v>474</v>
      </c>
      <c r="CW3" s="513" t="s">
        <v>475</v>
      </c>
      <c r="CX3" s="513" t="s">
        <v>476</v>
      </c>
      <c r="CY3" s="514" t="s">
        <v>314</v>
      </c>
      <c r="CZ3" s="515"/>
      <c r="DA3" s="515"/>
      <c r="DB3" s="516"/>
    </row>
    <row r="4" spans="1:106" ht="11.25" customHeight="1">
      <c r="A4" s="545"/>
      <c r="B4" s="545"/>
      <c r="C4" s="545"/>
      <c r="D4" s="545"/>
      <c r="E4" s="545"/>
      <c r="F4" s="545"/>
      <c r="G4" s="545"/>
      <c r="H4" s="546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47"/>
      <c r="CN4" s="518"/>
      <c r="CO4" s="545"/>
      <c r="CP4" s="545"/>
      <c r="CQ4" s="545"/>
      <c r="CR4" s="545"/>
      <c r="CS4" s="545"/>
      <c r="CT4" s="545"/>
      <c r="CU4" s="546"/>
      <c r="CV4" s="518"/>
      <c r="CW4" s="518"/>
      <c r="CX4" s="518"/>
      <c r="CY4" s="548" t="s">
        <v>315</v>
      </c>
      <c r="CZ4" s="548" t="s">
        <v>316</v>
      </c>
      <c r="DA4" s="548" t="s">
        <v>317</v>
      </c>
      <c r="DB4" s="520" t="s">
        <v>318</v>
      </c>
    </row>
    <row r="5" spans="1:106" ht="39" customHeight="1">
      <c r="A5" s="549"/>
      <c r="B5" s="549"/>
      <c r="C5" s="549"/>
      <c r="D5" s="549"/>
      <c r="E5" s="549"/>
      <c r="F5" s="549"/>
      <c r="G5" s="549"/>
      <c r="H5" s="550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51"/>
      <c r="CN5" s="522"/>
      <c r="CO5" s="549"/>
      <c r="CP5" s="549"/>
      <c r="CQ5" s="549"/>
      <c r="CR5" s="549"/>
      <c r="CS5" s="549"/>
      <c r="CT5" s="549"/>
      <c r="CU5" s="550"/>
      <c r="CV5" s="522"/>
      <c r="CW5" s="522"/>
      <c r="CX5" s="522"/>
      <c r="CY5" s="523" t="s">
        <v>477</v>
      </c>
      <c r="CZ5" s="552" t="s">
        <v>478</v>
      </c>
      <c r="DA5" s="552" t="s">
        <v>479</v>
      </c>
      <c r="DB5" s="524"/>
    </row>
    <row r="6" spans="1:106" ht="13.5" customHeight="1" thickBot="1">
      <c r="A6" s="553" t="s">
        <v>7</v>
      </c>
      <c r="B6" s="553"/>
      <c r="C6" s="553"/>
      <c r="D6" s="553"/>
      <c r="E6" s="553"/>
      <c r="F6" s="553"/>
      <c r="G6" s="553"/>
      <c r="H6" s="554"/>
      <c r="I6" s="553" t="s">
        <v>8</v>
      </c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4"/>
      <c r="CN6" s="555" t="s">
        <v>9</v>
      </c>
      <c r="CO6" s="556"/>
      <c r="CP6" s="556"/>
      <c r="CQ6" s="556"/>
      <c r="CR6" s="556"/>
      <c r="CS6" s="556"/>
      <c r="CT6" s="556"/>
      <c r="CU6" s="557"/>
      <c r="CV6" s="558" t="s">
        <v>10</v>
      </c>
      <c r="CW6" s="558" t="s">
        <v>480</v>
      </c>
      <c r="CX6" s="558" t="s">
        <v>123</v>
      </c>
      <c r="CY6" s="558" t="s">
        <v>11</v>
      </c>
      <c r="CZ6" s="558" t="s">
        <v>14</v>
      </c>
      <c r="DA6" s="558" t="s">
        <v>69</v>
      </c>
      <c r="DB6" s="559" t="s">
        <v>70</v>
      </c>
    </row>
    <row r="7" spans="1:106" ht="15.75" customHeight="1">
      <c r="A7" s="560">
        <v>1</v>
      </c>
      <c r="B7" s="560"/>
      <c r="C7" s="560"/>
      <c r="D7" s="560"/>
      <c r="E7" s="560"/>
      <c r="F7" s="560"/>
      <c r="G7" s="560"/>
      <c r="H7" s="561"/>
      <c r="I7" s="562" t="s">
        <v>481</v>
      </c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3"/>
      <c r="BP7" s="563"/>
      <c r="BQ7" s="563"/>
      <c r="BR7" s="563"/>
      <c r="BS7" s="563"/>
      <c r="BT7" s="563"/>
      <c r="BU7" s="563"/>
      <c r="BV7" s="563"/>
      <c r="BW7" s="563"/>
      <c r="BX7" s="563"/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3"/>
      <c r="CN7" s="564" t="s">
        <v>482</v>
      </c>
      <c r="CO7" s="565"/>
      <c r="CP7" s="565"/>
      <c r="CQ7" s="565"/>
      <c r="CR7" s="565"/>
      <c r="CS7" s="565"/>
      <c r="CT7" s="565"/>
      <c r="CU7" s="566"/>
      <c r="CV7" s="530" t="s">
        <v>483</v>
      </c>
      <c r="CW7" s="530" t="s">
        <v>325</v>
      </c>
      <c r="CX7" s="530" t="s">
        <v>483</v>
      </c>
      <c r="CY7" s="531">
        <v>52129580.69</v>
      </c>
      <c r="CZ7" s="531">
        <v>54299837.66</v>
      </c>
      <c r="DA7" s="531">
        <v>46299837.66</v>
      </c>
      <c r="DB7" s="532"/>
    </row>
    <row r="8" spans="1:106" ht="24" customHeight="1">
      <c r="A8" s="567" t="s">
        <v>23</v>
      </c>
      <c r="B8" s="567"/>
      <c r="C8" s="567"/>
      <c r="D8" s="567"/>
      <c r="E8" s="567"/>
      <c r="F8" s="567"/>
      <c r="G8" s="567"/>
      <c r="H8" s="568"/>
      <c r="I8" s="569" t="s">
        <v>484</v>
      </c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1" t="s">
        <v>485</v>
      </c>
      <c r="CO8" s="567"/>
      <c r="CP8" s="567"/>
      <c r="CQ8" s="567"/>
      <c r="CR8" s="567"/>
      <c r="CS8" s="567"/>
      <c r="CT8" s="567"/>
      <c r="CU8" s="568"/>
      <c r="CV8" s="534" t="s">
        <v>483</v>
      </c>
      <c r="CW8" s="534" t="s">
        <v>325</v>
      </c>
      <c r="CX8" s="534" t="s">
        <v>483</v>
      </c>
      <c r="CY8" s="141">
        <v>52129580.69</v>
      </c>
      <c r="CZ8" s="141">
        <v>54299837.66</v>
      </c>
      <c r="DA8" s="141">
        <v>46299837.66</v>
      </c>
      <c r="DB8" s="535"/>
    </row>
    <row r="9" spans="1:106" ht="24" customHeight="1">
      <c r="A9" s="567" t="s">
        <v>45</v>
      </c>
      <c r="B9" s="567"/>
      <c r="C9" s="567"/>
      <c r="D9" s="567"/>
      <c r="E9" s="567"/>
      <c r="F9" s="567"/>
      <c r="G9" s="567"/>
      <c r="H9" s="568"/>
      <c r="I9" s="569" t="s">
        <v>486</v>
      </c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0"/>
      <c r="BH9" s="570"/>
      <c r="BI9" s="570"/>
      <c r="BJ9" s="570"/>
      <c r="BK9" s="570"/>
      <c r="BL9" s="570"/>
      <c r="BM9" s="570"/>
      <c r="BN9" s="570"/>
      <c r="BO9" s="570"/>
      <c r="BP9" s="570"/>
      <c r="BQ9" s="570"/>
      <c r="BR9" s="570"/>
      <c r="BS9" s="570"/>
      <c r="BT9" s="570"/>
      <c r="BU9" s="570"/>
      <c r="BV9" s="570"/>
      <c r="BW9" s="570"/>
      <c r="BX9" s="570"/>
      <c r="BY9" s="570"/>
      <c r="BZ9" s="570"/>
      <c r="CA9" s="570"/>
      <c r="CB9" s="570"/>
      <c r="CC9" s="570"/>
      <c r="CD9" s="570"/>
      <c r="CE9" s="570"/>
      <c r="CF9" s="570"/>
      <c r="CG9" s="570"/>
      <c r="CH9" s="570"/>
      <c r="CI9" s="570"/>
      <c r="CJ9" s="570"/>
      <c r="CK9" s="570"/>
      <c r="CL9" s="570"/>
      <c r="CM9" s="570"/>
      <c r="CN9" s="571" t="s">
        <v>487</v>
      </c>
      <c r="CO9" s="567"/>
      <c r="CP9" s="567"/>
      <c r="CQ9" s="567"/>
      <c r="CR9" s="567"/>
      <c r="CS9" s="567"/>
      <c r="CT9" s="567"/>
      <c r="CU9" s="568"/>
      <c r="CV9" s="534" t="s">
        <v>483</v>
      </c>
      <c r="CW9" s="534" t="s">
        <v>325</v>
      </c>
      <c r="CX9" s="534" t="s">
        <v>483</v>
      </c>
      <c r="CY9" s="141">
        <v>31300722</v>
      </c>
      <c r="CZ9" s="141">
        <v>27134600</v>
      </c>
      <c r="DA9" s="141">
        <v>27134600</v>
      </c>
      <c r="DB9" s="535"/>
    </row>
    <row r="10" spans="1:106" ht="24" customHeight="1">
      <c r="A10" s="567" t="s">
        <v>488</v>
      </c>
      <c r="B10" s="567"/>
      <c r="C10" s="567"/>
      <c r="D10" s="567"/>
      <c r="E10" s="567"/>
      <c r="F10" s="567"/>
      <c r="G10" s="567"/>
      <c r="H10" s="568"/>
      <c r="I10" s="569" t="s">
        <v>489</v>
      </c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0"/>
      <c r="BG10" s="570"/>
      <c r="BH10" s="570"/>
      <c r="BI10" s="570"/>
      <c r="BJ10" s="570"/>
      <c r="BK10" s="570"/>
      <c r="BL10" s="570"/>
      <c r="BM10" s="570"/>
      <c r="BN10" s="570"/>
      <c r="BO10" s="570"/>
      <c r="BP10" s="570"/>
      <c r="BQ10" s="570"/>
      <c r="BR10" s="570"/>
      <c r="BS10" s="570"/>
      <c r="BT10" s="570"/>
      <c r="BU10" s="570"/>
      <c r="BV10" s="570"/>
      <c r="BW10" s="570"/>
      <c r="BX10" s="570"/>
      <c r="BY10" s="570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1" t="s">
        <v>490</v>
      </c>
      <c r="CO10" s="567"/>
      <c r="CP10" s="567"/>
      <c r="CQ10" s="567"/>
      <c r="CR10" s="567"/>
      <c r="CS10" s="567"/>
      <c r="CT10" s="567"/>
      <c r="CU10" s="568"/>
      <c r="CV10" s="534" t="s">
        <v>491</v>
      </c>
      <c r="CW10" s="534" t="s">
        <v>325</v>
      </c>
      <c r="CX10" s="534" t="s">
        <v>483</v>
      </c>
      <c r="CY10" s="141">
        <v>31300722</v>
      </c>
      <c r="CZ10" s="141">
        <v>27134600</v>
      </c>
      <c r="DA10" s="141">
        <v>27134600</v>
      </c>
      <c r="DB10" s="535"/>
    </row>
    <row r="11" spans="1:106" ht="24" customHeight="1">
      <c r="A11" s="567" t="s">
        <v>221</v>
      </c>
      <c r="B11" s="567"/>
      <c r="C11" s="567"/>
      <c r="D11" s="567"/>
      <c r="E11" s="567"/>
      <c r="F11" s="567"/>
      <c r="G11" s="567"/>
      <c r="H11" s="568"/>
      <c r="I11" s="569" t="s">
        <v>492</v>
      </c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570"/>
      <c r="BG11" s="570"/>
      <c r="BH11" s="570"/>
      <c r="BI11" s="570"/>
      <c r="BJ11" s="570"/>
      <c r="BK11" s="570"/>
      <c r="BL11" s="570"/>
      <c r="BM11" s="570"/>
      <c r="BN11" s="570"/>
      <c r="BO11" s="570"/>
      <c r="BP11" s="570"/>
      <c r="BQ11" s="570"/>
      <c r="BR11" s="570"/>
      <c r="BS11" s="570"/>
      <c r="BT11" s="570"/>
      <c r="BU11" s="570"/>
      <c r="BV11" s="570"/>
      <c r="BW11" s="570"/>
      <c r="BX11" s="570"/>
      <c r="BY11" s="570"/>
      <c r="BZ11" s="570"/>
      <c r="CA11" s="570"/>
      <c r="CB11" s="570"/>
      <c r="CC11" s="570"/>
      <c r="CD11" s="570"/>
      <c r="CE11" s="570"/>
      <c r="CF11" s="570"/>
      <c r="CG11" s="570"/>
      <c r="CH11" s="570"/>
      <c r="CI11" s="570"/>
      <c r="CJ11" s="570"/>
      <c r="CK11" s="570"/>
      <c r="CL11" s="570"/>
      <c r="CM11" s="570"/>
      <c r="CN11" s="571" t="s">
        <v>493</v>
      </c>
      <c r="CO11" s="567"/>
      <c r="CP11" s="567"/>
      <c r="CQ11" s="567"/>
      <c r="CR11" s="567"/>
      <c r="CS11" s="567"/>
      <c r="CT11" s="567"/>
      <c r="CU11" s="568"/>
      <c r="CV11" s="534" t="s">
        <v>483</v>
      </c>
      <c r="CW11" s="534" t="s">
        <v>325</v>
      </c>
      <c r="CX11" s="534" t="s">
        <v>483</v>
      </c>
      <c r="CY11" s="141">
        <v>7140268.37</v>
      </c>
      <c r="CZ11" s="141">
        <v>4780000</v>
      </c>
      <c r="DA11" s="141">
        <v>4780000</v>
      </c>
      <c r="DB11" s="535"/>
    </row>
    <row r="12" spans="1:106" ht="24" customHeight="1">
      <c r="A12" s="567" t="s">
        <v>494</v>
      </c>
      <c r="B12" s="567"/>
      <c r="C12" s="567"/>
      <c r="D12" s="567"/>
      <c r="E12" s="567"/>
      <c r="F12" s="567"/>
      <c r="G12" s="567"/>
      <c r="H12" s="568"/>
      <c r="I12" s="569" t="s">
        <v>489</v>
      </c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0"/>
      <c r="BL12" s="570"/>
      <c r="BM12" s="570"/>
      <c r="BN12" s="570"/>
      <c r="BO12" s="570"/>
      <c r="BP12" s="570"/>
      <c r="BQ12" s="570"/>
      <c r="BR12" s="570"/>
      <c r="BS12" s="570"/>
      <c r="BT12" s="570"/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570"/>
      <c r="CM12" s="570"/>
      <c r="CN12" s="571" t="s">
        <v>495</v>
      </c>
      <c r="CO12" s="567"/>
      <c r="CP12" s="567"/>
      <c r="CQ12" s="567"/>
      <c r="CR12" s="567"/>
      <c r="CS12" s="567"/>
      <c r="CT12" s="567"/>
      <c r="CU12" s="568"/>
      <c r="CV12" s="534" t="s">
        <v>483</v>
      </c>
      <c r="CW12" s="534" t="s">
        <v>325</v>
      </c>
      <c r="CX12" s="534" t="s">
        <v>483</v>
      </c>
      <c r="CY12" s="141">
        <v>7140268.37</v>
      </c>
      <c r="CZ12" s="141">
        <v>4780000</v>
      </c>
      <c r="DA12" s="141">
        <v>4780000</v>
      </c>
      <c r="DB12" s="535"/>
    </row>
    <row r="13" spans="1:106" ht="24" customHeight="1">
      <c r="A13" s="567" t="s">
        <v>496</v>
      </c>
      <c r="B13" s="567"/>
      <c r="C13" s="567"/>
      <c r="D13" s="567"/>
      <c r="E13" s="567"/>
      <c r="F13" s="567"/>
      <c r="G13" s="567"/>
      <c r="H13" s="568"/>
      <c r="I13" s="569" t="s">
        <v>497</v>
      </c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  <c r="CB13" s="570"/>
      <c r="CC13" s="570"/>
      <c r="CD13" s="570"/>
      <c r="CE13" s="570"/>
      <c r="CF13" s="570"/>
      <c r="CG13" s="570"/>
      <c r="CH13" s="570"/>
      <c r="CI13" s="570"/>
      <c r="CJ13" s="570"/>
      <c r="CK13" s="570"/>
      <c r="CL13" s="570"/>
      <c r="CM13" s="570"/>
      <c r="CN13" s="571" t="s">
        <v>498</v>
      </c>
      <c r="CO13" s="567"/>
      <c r="CP13" s="567"/>
      <c r="CQ13" s="567"/>
      <c r="CR13" s="567"/>
      <c r="CS13" s="567"/>
      <c r="CT13" s="567"/>
      <c r="CU13" s="568"/>
      <c r="CV13" s="534" t="s">
        <v>491</v>
      </c>
      <c r="CW13" s="534" t="s">
        <v>335</v>
      </c>
      <c r="CX13" s="534" t="s">
        <v>483</v>
      </c>
      <c r="CY13" s="141">
        <v>7140268.37</v>
      </c>
      <c r="CZ13" s="141">
        <v>4780000</v>
      </c>
      <c r="DA13" s="141">
        <v>4780000</v>
      </c>
      <c r="DB13" s="535"/>
    </row>
    <row r="14" spans="1:106" ht="24" customHeight="1">
      <c r="A14" s="567" t="s">
        <v>222</v>
      </c>
      <c r="B14" s="567"/>
      <c r="C14" s="567"/>
      <c r="D14" s="567"/>
      <c r="E14" s="567"/>
      <c r="F14" s="567"/>
      <c r="G14" s="567"/>
      <c r="H14" s="568"/>
      <c r="I14" s="569" t="s">
        <v>499</v>
      </c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0"/>
      <c r="BN14" s="570"/>
      <c r="BO14" s="570"/>
      <c r="BP14" s="570"/>
      <c r="BQ14" s="570"/>
      <c r="BR14" s="570"/>
      <c r="BS14" s="570"/>
      <c r="BT14" s="570"/>
      <c r="BU14" s="570"/>
      <c r="BV14" s="570"/>
      <c r="BW14" s="570"/>
      <c r="BX14" s="570"/>
      <c r="BY14" s="570"/>
      <c r="BZ14" s="570"/>
      <c r="CA14" s="570"/>
      <c r="CB14" s="570"/>
      <c r="CC14" s="570"/>
      <c r="CD14" s="570"/>
      <c r="CE14" s="570"/>
      <c r="CF14" s="570"/>
      <c r="CG14" s="570"/>
      <c r="CH14" s="570"/>
      <c r="CI14" s="570"/>
      <c r="CJ14" s="570"/>
      <c r="CK14" s="570"/>
      <c r="CL14" s="570"/>
      <c r="CM14" s="570"/>
      <c r="CN14" s="571" t="s">
        <v>500</v>
      </c>
      <c r="CO14" s="567"/>
      <c r="CP14" s="567"/>
      <c r="CQ14" s="567"/>
      <c r="CR14" s="567"/>
      <c r="CS14" s="567"/>
      <c r="CT14" s="567"/>
      <c r="CU14" s="568"/>
      <c r="CV14" s="534" t="s">
        <v>483</v>
      </c>
      <c r="CW14" s="534" t="s">
        <v>325</v>
      </c>
      <c r="CX14" s="534" t="s">
        <v>483</v>
      </c>
      <c r="CY14" s="141">
        <v>13688590.32</v>
      </c>
      <c r="CZ14" s="141">
        <v>22385237.66</v>
      </c>
      <c r="DA14" s="141">
        <v>14385237.66</v>
      </c>
      <c r="DB14" s="535"/>
    </row>
    <row r="15" spans="1:106" ht="24" customHeight="1">
      <c r="A15" s="567" t="s">
        <v>501</v>
      </c>
      <c r="B15" s="567"/>
      <c r="C15" s="567"/>
      <c r="D15" s="567"/>
      <c r="E15" s="567"/>
      <c r="F15" s="567"/>
      <c r="G15" s="567"/>
      <c r="H15" s="568"/>
      <c r="I15" s="569" t="s">
        <v>489</v>
      </c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1" t="s">
        <v>502</v>
      </c>
      <c r="CO15" s="567"/>
      <c r="CP15" s="567"/>
      <c r="CQ15" s="567"/>
      <c r="CR15" s="567"/>
      <c r="CS15" s="567"/>
      <c r="CT15" s="567"/>
      <c r="CU15" s="568"/>
      <c r="CV15" s="534" t="s">
        <v>483</v>
      </c>
      <c r="CW15" s="534" t="s">
        <v>325</v>
      </c>
      <c r="CX15" s="534" t="s">
        <v>483</v>
      </c>
      <c r="CY15" s="141">
        <v>13688590.32</v>
      </c>
      <c r="CZ15" s="141">
        <v>22385237.66</v>
      </c>
      <c r="DA15" s="141">
        <v>14385237.66</v>
      </c>
      <c r="DB15" s="535"/>
    </row>
    <row r="16" spans="1:106" ht="12.75" customHeight="1" thickBot="1">
      <c r="A16" s="567" t="s">
        <v>503</v>
      </c>
      <c r="B16" s="567"/>
      <c r="C16" s="567"/>
      <c r="D16" s="567"/>
      <c r="E16" s="567"/>
      <c r="F16" s="567"/>
      <c r="G16" s="567"/>
      <c r="H16" s="568"/>
      <c r="I16" s="569" t="s">
        <v>497</v>
      </c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1" t="s">
        <v>504</v>
      </c>
      <c r="CO16" s="567"/>
      <c r="CP16" s="567"/>
      <c r="CQ16" s="567"/>
      <c r="CR16" s="567"/>
      <c r="CS16" s="567"/>
      <c r="CT16" s="567"/>
      <c r="CU16" s="568"/>
      <c r="CV16" s="534" t="s">
        <v>491</v>
      </c>
      <c r="CW16" s="534" t="s">
        <v>335</v>
      </c>
      <c r="CX16" s="534" t="s">
        <v>483</v>
      </c>
      <c r="CY16" s="141">
        <v>13688590.32</v>
      </c>
      <c r="CZ16" s="141">
        <v>22385237.66</v>
      </c>
      <c r="DA16" s="141">
        <v>14385237.66</v>
      </c>
      <c r="DB16" s="535"/>
    </row>
    <row r="17" spans="1:106" ht="24" customHeight="1">
      <c r="A17" s="560">
        <v>2</v>
      </c>
      <c r="B17" s="560"/>
      <c r="C17" s="560"/>
      <c r="D17" s="560"/>
      <c r="E17" s="560"/>
      <c r="F17" s="560"/>
      <c r="G17" s="560"/>
      <c r="H17" s="561"/>
      <c r="I17" s="562" t="s">
        <v>505</v>
      </c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4" t="s">
        <v>506</v>
      </c>
      <c r="CO17" s="565"/>
      <c r="CP17" s="565"/>
      <c r="CQ17" s="565"/>
      <c r="CR17" s="565"/>
      <c r="CS17" s="565"/>
      <c r="CT17" s="565"/>
      <c r="CU17" s="566"/>
      <c r="CV17" s="530" t="s">
        <v>483</v>
      </c>
      <c r="CW17" s="530" t="s">
        <v>325</v>
      </c>
      <c r="CX17" s="530" t="s">
        <v>483</v>
      </c>
      <c r="CY17" s="531">
        <v>52129580.69</v>
      </c>
      <c r="CZ17" s="531">
        <v>46299837.66</v>
      </c>
      <c r="DA17" s="531">
        <v>46299837.66</v>
      </c>
      <c r="DB17" s="532"/>
    </row>
    <row r="18" spans="1:106" ht="24" customHeight="1" thickBot="1">
      <c r="A18" s="567" t="s">
        <v>26</v>
      </c>
      <c r="B18" s="567"/>
      <c r="C18" s="567"/>
      <c r="D18" s="567"/>
      <c r="E18" s="567"/>
      <c r="F18" s="567"/>
      <c r="G18" s="567"/>
      <c r="H18" s="568"/>
      <c r="I18" s="569" t="s">
        <v>507</v>
      </c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0"/>
      <c r="BU18" s="570"/>
      <c r="BV18" s="570"/>
      <c r="BW18" s="570"/>
      <c r="BX18" s="570"/>
      <c r="BY18" s="570"/>
      <c r="BZ18" s="570"/>
      <c r="CA18" s="570"/>
      <c r="CB18" s="570"/>
      <c r="CC18" s="570"/>
      <c r="CD18" s="570"/>
      <c r="CE18" s="570"/>
      <c r="CF18" s="570"/>
      <c r="CG18" s="570"/>
      <c r="CH18" s="570"/>
      <c r="CI18" s="570"/>
      <c r="CJ18" s="570"/>
      <c r="CK18" s="570"/>
      <c r="CL18" s="570"/>
      <c r="CM18" s="570"/>
      <c r="CN18" s="571" t="s">
        <v>508</v>
      </c>
      <c r="CO18" s="567"/>
      <c r="CP18" s="567"/>
      <c r="CQ18" s="567"/>
      <c r="CR18" s="567"/>
      <c r="CS18" s="567"/>
      <c r="CT18" s="567"/>
      <c r="CU18" s="568"/>
      <c r="CV18" s="534" t="s">
        <v>491</v>
      </c>
      <c r="CW18" s="534" t="s">
        <v>325</v>
      </c>
      <c r="CX18" s="534" t="s">
        <v>483</v>
      </c>
      <c r="CY18" s="141">
        <v>52129580.69</v>
      </c>
      <c r="CZ18" s="141">
        <v>46299837.66</v>
      </c>
      <c r="DA18" s="141">
        <v>46299837.66</v>
      </c>
      <c r="DB18" s="535"/>
    </row>
    <row r="19" spans="1:106" ht="15" customHeight="1">
      <c r="A19" s="560">
        <v>3</v>
      </c>
      <c r="B19" s="560"/>
      <c r="C19" s="560"/>
      <c r="D19" s="560"/>
      <c r="E19" s="560"/>
      <c r="F19" s="560"/>
      <c r="G19" s="560"/>
      <c r="H19" s="561"/>
      <c r="I19" s="562" t="s">
        <v>509</v>
      </c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4" t="s">
        <v>510</v>
      </c>
      <c r="CO19" s="565"/>
      <c r="CP19" s="565"/>
      <c r="CQ19" s="565"/>
      <c r="CR19" s="565"/>
      <c r="CS19" s="565"/>
      <c r="CT19" s="565"/>
      <c r="CU19" s="566"/>
      <c r="CV19" s="530" t="s">
        <v>483</v>
      </c>
      <c r="CW19" s="530" t="s">
        <v>325</v>
      </c>
      <c r="CX19" s="530" t="s">
        <v>483</v>
      </c>
      <c r="CY19" s="531"/>
      <c r="CZ19" s="531"/>
      <c r="DA19" s="531"/>
      <c r="DB19" s="532"/>
    </row>
    <row r="20" spans="1:101" ht="27.75" customHeight="1">
      <c r="A20" s="99"/>
      <c r="B20" s="99"/>
      <c r="C20" s="99"/>
      <c r="D20" s="99"/>
      <c r="E20" s="99"/>
      <c r="F20" s="99"/>
      <c r="G20" s="99"/>
      <c r="H20" s="99"/>
      <c r="I20" s="100" t="s">
        <v>511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155" t="s">
        <v>272</v>
      </c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101"/>
    </row>
    <row r="21" spans="1:102" ht="19.5" customHeight="1">
      <c r="A21" s="99"/>
      <c r="B21" s="99"/>
      <c r="C21" s="99"/>
      <c r="D21" s="99"/>
      <c r="E21" s="99"/>
      <c r="F21" s="99"/>
      <c r="G21" s="99"/>
      <c r="H21" s="99"/>
      <c r="I21" s="102" t="s">
        <v>512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99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99"/>
      <c r="BJ21" s="99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99"/>
      <c r="BX21" s="99"/>
      <c r="BY21" s="157" t="s">
        <v>513</v>
      </c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99"/>
      <c r="CT21" s="99"/>
      <c r="CU21" s="99"/>
      <c r="CV21" s="99"/>
      <c r="CW21" s="104"/>
      <c r="CX21" s="105" t="s">
        <v>269</v>
      </c>
    </row>
    <row r="22" spans="43:112" s="103" customFormat="1" ht="19.5" customHeight="1">
      <c r="AQ22" s="158" t="s">
        <v>514</v>
      </c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K22" s="158" t="s">
        <v>515</v>
      </c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Y22" s="158" t="s">
        <v>516</v>
      </c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W22" s="104"/>
      <c r="CX22" s="104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99"/>
      <c r="BJ23" s="99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99"/>
      <c r="BX23" s="99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99"/>
      <c r="CT23" s="99"/>
      <c r="CU23" s="99"/>
      <c r="CV23" s="99"/>
      <c r="CW23" s="104"/>
      <c r="CX23" s="104" t="s">
        <v>273</v>
      </c>
    </row>
    <row r="24" spans="1:102" ht="21" customHeight="1">
      <c r="A24" s="99"/>
      <c r="B24" s="99"/>
      <c r="C24" s="99"/>
      <c r="D24" s="99"/>
      <c r="E24" s="99"/>
      <c r="F24" s="99"/>
      <c r="G24" s="99"/>
      <c r="H24" s="99"/>
      <c r="I24" s="100" t="s">
        <v>517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56" t="s">
        <v>518</v>
      </c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07"/>
      <c r="BF24" s="107"/>
      <c r="BG24" s="159" t="s">
        <v>519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99"/>
      <c r="BZ24" s="99"/>
      <c r="CA24" s="160" t="s">
        <v>520</v>
      </c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99"/>
      <c r="CT24" s="99"/>
      <c r="CU24" s="99"/>
      <c r="CV24" s="99"/>
      <c r="CW24" s="104"/>
      <c r="CX24" s="104" t="s">
        <v>275</v>
      </c>
    </row>
    <row r="25" spans="39:103" s="103" customFormat="1" ht="15.75" customHeight="1">
      <c r="AM25" s="158" t="s">
        <v>514</v>
      </c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G25" s="158" t="s">
        <v>521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CA25" s="158" t="s">
        <v>522</v>
      </c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X25" s="104" t="s">
        <v>277</v>
      </c>
      <c r="CY25"/>
    </row>
    <row r="26" spans="1:106" ht="3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99"/>
      <c r="BF26" s="99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99"/>
      <c r="BZ26" s="99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99"/>
      <c r="CT26" s="99"/>
      <c r="CU26" s="99"/>
      <c r="CV26" s="99"/>
      <c r="CW26" s="99"/>
      <c r="CX26" s="108"/>
      <c r="CZ26" s="99"/>
      <c r="DA26" s="99"/>
      <c r="DB26" s="99"/>
    </row>
    <row r="27" spans="1:106" ht="12.75" customHeight="1">
      <c r="A27" s="99"/>
      <c r="B27" s="99"/>
      <c r="C27" s="99"/>
      <c r="D27" s="99"/>
      <c r="E27" s="99"/>
      <c r="F27" s="99"/>
      <c r="G27" s="99"/>
      <c r="H27" s="99"/>
      <c r="I27" s="163" t="s">
        <v>523</v>
      </c>
      <c r="J27" s="163"/>
      <c r="K27" s="160" t="s">
        <v>585</v>
      </c>
      <c r="L27" s="160"/>
      <c r="M27" s="160"/>
      <c r="N27" s="164" t="s">
        <v>523</v>
      </c>
      <c r="O27" s="164"/>
      <c r="P27" s="99"/>
      <c r="Q27" s="160" t="s">
        <v>582</v>
      </c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5">
        <v>2023</v>
      </c>
      <c r="AG27" s="165"/>
      <c r="AH27" s="165"/>
      <c r="AI27" s="165"/>
      <c r="AJ27" s="165"/>
      <c r="AK27" s="165"/>
      <c r="AL27" s="100" t="s">
        <v>524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101" t="s">
        <v>269</v>
      </c>
      <c r="CZ27" s="99"/>
      <c r="DA27" s="99"/>
      <c r="DB27" s="99"/>
    </row>
    <row r="28" spans="1:106" ht="24" customHeight="1" thickBo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1" t="s">
        <v>269</v>
      </c>
      <c r="CZ28" s="99"/>
      <c r="DA28" s="99"/>
      <c r="DB28" s="99"/>
    </row>
    <row r="29" spans="1:106" ht="17.2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104" t="s">
        <v>542</v>
      </c>
      <c r="CZ29" s="99"/>
      <c r="DA29" s="99"/>
      <c r="DB29" s="99"/>
    </row>
    <row r="30" spans="1:102" ht="25.5" customHeight="1">
      <c r="A30" s="111" t="s">
        <v>526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112"/>
      <c r="CN30" s="99"/>
      <c r="CO30" s="99"/>
      <c r="CP30" s="99"/>
      <c r="CQ30" s="99"/>
      <c r="CR30" s="99"/>
      <c r="CS30" s="99"/>
      <c r="CT30" s="99"/>
      <c r="CU30" s="99"/>
      <c r="CV30" s="99"/>
      <c r="CW30" s="101"/>
      <c r="CX30" s="104" t="s">
        <v>525</v>
      </c>
    </row>
    <row r="31" spans="1:167" ht="43.5" customHeight="1">
      <c r="A31" s="166" t="s">
        <v>527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99"/>
      <c r="CO31" s="99"/>
      <c r="CP31" s="99"/>
      <c r="CQ31" s="99"/>
      <c r="CR31" s="99"/>
      <c r="CS31" s="99"/>
      <c r="CT31" s="99"/>
      <c r="CU31" s="99"/>
      <c r="CV31" s="99"/>
      <c r="CW31" s="104"/>
      <c r="CX31" s="104" t="s">
        <v>543</v>
      </c>
      <c r="DI31" s="113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2"/>
      <c r="FI31" s="162"/>
      <c r="FJ31" s="162"/>
      <c r="FK31" s="162"/>
    </row>
    <row r="32" spans="1:167" s="103" customFormat="1" ht="16.5" customHeight="1">
      <c r="A32" s="169" t="s">
        <v>528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70"/>
      <c r="CW32" s="104"/>
      <c r="CX32" s="104" t="s">
        <v>544</v>
      </c>
      <c r="CY32"/>
      <c r="CZ32"/>
      <c r="DA32"/>
      <c r="DB32"/>
      <c r="DC32"/>
      <c r="DD32"/>
      <c r="DE32"/>
      <c r="DF32"/>
      <c r="DG32"/>
      <c r="DH32"/>
      <c r="DI32" s="113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14"/>
      <c r="FI32" s="114"/>
      <c r="FJ32" s="114"/>
      <c r="FK32" s="161"/>
    </row>
    <row r="33" spans="1:167" ht="15" customHeight="1">
      <c r="A33" s="11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16"/>
      <c r="CN33" s="99"/>
      <c r="CO33" s="99"/>
      <c r="CP33" s="99"/>
      <c r="CQ33" s="99"/>
      <c r="CR33" s="99"/>
      <c r="CS33" s="99"/>
      <c r="CT33" s="99"/>
      <c r="CU33" s="99"/>
      <c r="CV33" s="99"/>
      <c r="CW33" s="104"/>
      <c r="DI33" s="113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17"/>
      <c r="FI33" s="118"/>
      <c r="FJ33" s="118"/>
      <c r="FK33" s="161"/>
    </row>
    <row r="34" spans="1:167" ht="14.25" customHeight="1">
      <c r="A34" s="171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99"/>
      <c r="AA34" s="99"/>
      <c r="AB34" s="99"/>
      <c r="AC34" s="99"/>
      <c r="AD34" s="99"/>
      <c r="AE34" s="99"/>
      <c r="AF34" s="99"/>
      <c r="AG34" s="99"/>
      <c r="AH34" s="157" t="s">
        <v>529</v>
      </c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72"/>
      <c r="CN34" s="99"/>
      <c r="CO34" s="99"/>
      <c r="CP34" s="99"/>
      <c r="CQ34" s="99"/>
      <c r="CR34" s="99"/>
      <c r="CS34" s="99"/>
      <c r="CT34" s="99"/>
      <c r="CU34" s="99"/>
      <c r="CV34" s="99"/>
      <c r="CW34" s="104"/>
      <c r="DI34" s="119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20"/>
      <c r="FF34" s="120"/>
      <c r="FG34" s="120"/>
      <c r="FH34" s="120"/>
      <c r="FI34" s="120"/>
      <c r="FJ34" s="120"/>
      <c r="FK34" s="120"/>
    </row>
    <row r="35" spans="1:167" s="103" customFormat="1" ht="12" customHeight="1">
      <c r="A35" s="169" t="s">
        <v>515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AH35" s="158" t="s">
        <v>516</v>
      </c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70"/>
      <c r="CW35" s="121"/>
      <c r="CX35" s="121"/>
      <c r="CY35" s="121"/>
      <c r="CZ35" s="121"/>
      <c r="DA35" s="121"/>
      <c r="DB35" s="122"/>
      <c r="DC35" s="123"/>
      <c r="DD35" s="124"/>
      <c r="DE35" s="124"/>
      <c r="DF35" s="124"/>
      <c r="DG35" s="124"/>
      <c r="DH35" s="124"/>
      <c r="DI35" s="124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6"/>
      <c r="EX35" s="176"/>
      <c r="EY35" s="176"/>
      <c r="EZ35" s="176"/>
      <c r="FA35" s="176"/>
      <c r="FB35" s="176"/>
      <c r="FC35" s="176"/>
      <c r="FD35" s="176"/>
      <c r="FE35" s="114"/>
      <c r="FF35" s="114"/>
      <c r="FG35" s="114"/>
      <c r="FH35" s="125"/>
      <c r="FI35" s="125"/>
      <c r="FJ35" s="125"/>
      <c r="FK35" s="125"/>
    </row>
    <row r="36" spans="1:167" ht="9.75" customHeight="1">
      <c r="A36" s="111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112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174"/>
      <c r="DC36" s="174"/>
      <c r="DD36" s="174"/>
      <c r="DE36" s="174"/>
      <c r="DF36" s="174"/>
      <c r="DG36" s="174"/>
      <c r="DH36" s="174"/>
      <c r="DI36" s="174"/>
      <c r="DJ36" s="177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4"/>
      <c r="EX36" s="174"/>
      <c r="EY36" s="174"/>
      <c r="EZ36" s="174"/>
      <c r="FA36" s="174"/>
      <c r="FB36" s="174"/>
      <c r="FC36" s="174"/>
      <c r="FD36" s="174"/>
      <c r="FE36" s="114"/>
      <c r="FF36" s="114"/>
      <c r="FG36" s="114"/>
      <c r="FH36" s="125"/>
      <c r="FI36" s="125"/>
      <c r="FJ36" s="125"/>
      <c r="FK36" s="125"/>
    </row>
    <row r="37" spans="1:106" ht="12.75" customHeight="1">
      <c r="A37" s="99"/>
      <c r="B37" s="99"/>
      <c r="C37" s="99"/>
      <c r="D37" s="99"/>
      <c r="E37" s="99"/>
      <c r="F37" s="99"/>
      <c r="G37" s="99"/>
      <c r="H37" s="99"/>
      <c r="I37" s="163" t="s">
        <v>523</v>
      </c>
      <c r="J37" s="163"/>
      <c r="K37" s="160" t="s">
        <v>585</v>
      </c>
      <c r="L37" s="160"/>
      <c r="M37" s="160"/>
      <c r="N37" s="164" t="s">
        <v>523</v>
      </c>
      <c r="O37" s="164"/>
      <c r="P37" s="99"/>
      <c r="Q37" s="160" t="s">
        <v>582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5">
        <v>2023</v>
      </c>
      <c r="AG37" s="165"/>
      <c r="AH37" s="165"/>
      <c r="AI37" s="165"/>
      <c r="AJ37" s="165"/>
      <c r="AK37" s="165"/>
      <c r="AL37" s="100" t="s">
        <v>524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</row>
    <row r="38" spans="1:167" ht="3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8"/>
      <c r="DB38" s="174"/>
      <c r="DC38" s="174"/>
      <c r="DD38" s="174"/>
      <c r="DE38" s="174"/>
      <c r="DF38" s="174"/>
      <c r="DG38" s="174"/>
      <c r="DH38" s="174"/>
      <c r="DI38" s="174"/>
      <c r="DJ38" s="177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4"/>
      <c r="EX38" s="174"/>
      <c r="EY38" s="174"/>
      <c r="EZ38" s="174"/>
      <c r="FA38" s="174"/>
      <c r="FB38" s="174"/>
      <c r="FC38" s="174"/>
      <c r="FD38" s="174"/>
      <c r="FE38" s="114"/>
      <c r="FF38" s="114"/>
      <c r="FG38" s="114"/>
      <c r="FH38" s="125"/>
      <c r="FI38" s="125"/>
      <c r="FJ38" s="125"/>
      <c r="FK38" s="125"/>
    </row>
    <row r="39" spans="106:167" ht="9.75" customHeight="1">
      <c r="DB39" s="174"/>
      <c r="DC39" s="174"/>
      <c r="DD39" s="174"/>
      <c r="DE39" s="174"/>
      <c r="DF39" s="174"/>
      <c r="DG39" s="174"/>
      <c r="DH39" s="174"/>
      <c r="DI39" s="174"/>
      <c r="DJ39" s="177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4"/>
      <c r="EX39" s="174"/>
      <c r="EY39" s="174"/>
      <c r="EZ39" s="174"/>
      <c r="FA39" s="174"/>
      <c r="FB39" s="174"/>
      <c r="FC39" s="174"/>
      <c r="FD39" s="174"/>
      <c r="FE39" s="114"/>
      <c r="FF39" s="114"/>
      <c r="FG39" s="114"/>
      <c r="FH39" s="125"/>
      <c r="FI39" s="125"/>
      <c r="FJ39" s="125"/>
      <c r="FK39" s="125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CW3:CW5"/>
    <mergeCell ref="B1:DB1"/>
    <mergeCell ref="A3:H5"/>
    <mergeCell ref="I3:CM5"/>
    <mergeCell ref="CN3:CU5"/>
    <mergeCell ref="CX3:CX5"/>
    <mergeCell ref="CY3:DB3"/>
    <mergeCell ref="DB4:DB5"/>
    <mergeCell ref="CV3:C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M344"/>
  <sheetViews>
    <sheetView zoomScaleSheetLayoutView="100" zoomScalePageLayoutView="0" workbookViewId="0" topLeftCell="A37">
      <selection activeCell="EK127" sqref="EJ127:EK127"/>
    </sheetView>
  </sheetViews>
  <sheetFormatPr defaultColWidth="0.875" defaultRowHeight="12.75"/>
  <cols>
    <col min="1" max="4" width="0.875" style="70" customWidth="1"/>
    <col min="5" max="5" width="2.875" style="70" customWidth="1"/>
    <col min="6" max="13" width="0.875" style="70" customWidth="1"/>
    <col min="14" max="14" width="1.875" style="70" customWidth="1"/>
    <col min="15" max="53" width="0.875" style="70" customWidth="1"/>
    <col min="54" max="54" width="1.75390625" style="70" customWidth="1"/>
    <col min="55" max="60" width="0.875" style="70" customWidth="1"/>
    <col min="61" max="61" width="3.00390625" style="70" customWidth="1"/>
    <col min="62" max="99" width="0.875" style="70" customWidth="1"/>
    <col min="100" max="100" width="1.625" style="70" customWidth="1"/>
    <col min="101" max="102" width="0.875" style="70" customWidth="1"/>
    <col min="103" max="103" width="1.875" style="70" customWidth="1"/>
    <col min="104" max="104" width="1.25" style="70" customWidth="1"/>
    <col min="105" max="116" width="0.875" style="70" customWidth="1"/>
    <col min="117" max="117" width="2.125" style="70" customWidth="1"/>
    <col min="118" max="167" width="0.875" style="70" customWidth="1"/>
    <col min="168" max="168" width="3.375" style="70" customWidth="1"/>
    <col min="169" max="16384" width="0.875" style="70" customWidth="1"/>
  </cols>
  <sheetData>
    <row r="1" spans="168:187" s="69" customFormat="1" ht="14.25" customHeight="1">
      <c r="FL1" s="204" t="s">
        <v>104</v>
      </c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</row>
    <row r="3" spans="1:187" ht="12.75" customHeight="1">
      <c r="A3" s="205" t="s">
        <v>105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</row>
    <row r="4" spans="1:187" ht="12.75" customHeight="1">
      <c r="A4" s="206" t="s">
        <v>140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</row>
    <row r="5" spans="1:187" ht="12.75" customHeight="1">
      <c r="A5" s="207" t="s">
        <v>128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</row>
    <row r="7" spans="1:187" ht="23.25" customHeight="1">
      <c r="A7" s="211" t="s">
        <v>106</v>
      </c>
      <c r="B7" s="212"/>
      <c r="C7" s="212"/>
      <c r="D7" s="212"/>
      <c r="E7" s="213"/>
      <c r="F7" s="229" t="s">
        <v>139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1"/>
      <c r="AR7" s="211" t="s">
        <v>154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3"/>
      <c r="BD7" s="211" t="s">
        <v>130</v>
      </c>
      <c r="BE7" s="212"/>
      <c r="BF7" s="212"/>
      <c r="BG7" s="212"/>
      <c r="BH7" s="212"/>
      <c r="BI7" s="212"/>
      <c r="BJ7" s="212"/>
      <c r="BK7" s="212"/>
      <c r="BL7" s="212"/>
      <c r="BM7" s="213"/>
      <c r="BN7" s="211" t="s">
        <v>131</v>
      </c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3"/>
      <c r="CD7" s="211" t="s">
        <v>107</v>
      </c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1" t="s">
        <v>108</v>
      </c>
      <c r="CR7" s="217"/>
      <c r="CS7" s="217"/>
      <c r="CT7" s="217"/>
      <c r="CU7" s="217"/>
      <c r="CV7" s="217"/>
      <c r="CW7" s="217"/>
      <c r="CX7" s="217"/>
      <c r="CY7" s="212"/>
      <c r="CZ7" s="212"/>
      <c r="DA7" s="212"/>
      <c r="DB7" s="203" t="s">
        <v>156</v>
      </c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11" t="s">
        <v>150</v>
      </c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3"/>
      <c r="ED7" s="235" t="s">
        <v>133</v>
      </c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8"/>
    </row>
    <row r="8" spans="1:187" ht="62.25" customHeight="1">
      <c r="A8" s="214"/>
      <c r="B8" s="215"/>
      <c r="C8" s="215"/>
      <c r="D8" s="215"/>
      <c r="E8" s="216"/>
      <c r="F8" s="23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4"/>
      <c r="AR8" s="214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6"/>
      <c r="BD8" s="214"/>
      <c r="BE8" s="215"/>
      <c r="BF8" s="215"/>
      <c r="BG8" s="215"/>
      <c r="BH8" s="215"/>
      <c r="BI8" s="215"/>
      <c r="BJ8" s="215"/>
      <c r="BK8" s="215"/>
      <c r="BL8" s="215"/>
      <c r="BM8" s="216"/>
      <c r="BN8" s="214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6"/>
      <c r="CD8" s="214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8"/>
      <c r="CR8" s="219"/>
      <c r="CS8" s="219"/>
      <c r="CT8" s="219"/>
      <c r="CU8" s="219"/>
      <c r="CV8" s="219"/>
      <c r="CW8" s="219"/>
      <c r="CX8" s="219"/>
      <c r="CY8" s="215"/>
      <c r="CZ8" s="215"/>
      <c r="DA8" s="215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14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6"/>
      <c r="ED8" s="208" t="s">
        <v>166</v>
      </c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08" t="s">
        <v>252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10"/>
      <c r="FL8" s="209" t="s">
        <v>134</v>
      </c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10"/>
    </row>
    <row r="9" spans="1:187" ht="12" customHeight="1">
      <c r="A9" s="203">
        <v>1</v>
      </c>
      <c r="B9" s="203"/>
      <c r="C9" s="203"/>
      <c r="D9" s="203"/>
      <c r="E9" s="203"/>
      <c r="F9" s="208">
        <v>2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8">
        <v>3</v>
      </c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8">
        <v>4</v>
      </c>
      <c r="BE9" s="209"/>
      <c r="BF9" s="209"/>
      <c r="BG9" s="209"/>
      <c r="BH9" s="209"/>
      <c r="BI9" s="209"/>
      <c r="BJ9" s="209"/>
      <c r="BK9" s="209"/>
      <c r="BL9" s="209"/>
      <c r="BM9" s="210"/>
      <c r="BN9" s="208">
        <v>5</v>
      </c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10"/>
      <c r="CD9" s="208">
        <v>6</v>
      </c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3">
        <v>7</v>
      </c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9">
        <v>8</v>
      </c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10"/>
      <c r="DN9" s="208">
        <v>9</v>
      </c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10"/>
      <c r="ED9" s="208">
        <v>10</v>
      </c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8">
        <v>11</v>
      </c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10"/>
      <c r="FL9" s="209">
        <v>12</v>
      </c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10"/>
    </row>
    <row r="10" spans="1:187" ht="34.5" customHeight="1">
      <c r="A10" s="203">
        <v>1</v>
      </c>
      <c r="B10" s="203"/>
      <c r="C10" s="203"/>
      <c r="D10" s="203"/>
      <c r="E10" s="203"/>
      <c r="F10" s="200" t="s">
        <v>129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179">
        <v>121</v>
      </c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79"/>
      <c r="BE10" s="188"/>
      <c r="BF10" s="188"/>
      <c r="BG10" s="188"/>
      <c r="BH10" s="188"/>
      <c r="BI10" s="188"/>
      <c r="BJ10" s="188"/>
      <c r="BK10" s="188"/>
      <c r="BL10" s="188"/>
      <c r="BM10" s="189"/>
      <c r="BN10" s="179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8"/>
      <c r="CB10" s="188"/>
      <c r="CC10" s="189"/>
      <c r="CD10" s="179">
        <f>CD12+CD13+CD14</f>
        <v>4127.852314004252</v>
      </c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6">
        <f>CQ12+CQ13+CQ14</f>
        <v>280.20000000000005</v>
      </c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5">
        <f>DB12+DB13+DB14</f>
        <v>381440.43000000005</v>
      </c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7"/>
      <c r="DN10" s="179">
        <v>119680.04</v>
      </c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9"/>
      <c r="ED10" s="179">
        <f>DB10-DN10</f>
        <v>261760.39000000007</v>
      </c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202">
        <f>ED10/DN10*100</f>
        <v>218.7168303085461</v>
      </c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9"/>
      <c r="FL10" s="190" t="s">
        <v>251</v>
      </c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2"/>
    </row>
    <row r="11" spans="1:187" ht="17.25" customHeight="1">
      <c r="A11" s="203"/>
      <c r="B11" s="203"/>
      <c r="C11" s="203"/>
      <c r="D11" s="203"/>
      <c r="E11" s="203"/>
      <c r="F11" s="200" t="s">
        <v>132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179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79"/>
      <c r="BE11" s="188"/>
      <c r="BF11" s="188"/>
      <c r="BG11" s="188"/>
      <c r="BH11" s="188"/>
      <c r="BI11" s="188"/>
      <c r="BJ11" s="188"/>
      <c r="BK11" s="188"/>
      <c r="BL11" s="188"/>
      <c r="BM11" s="189"/>
      <c r="BN11" s="179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8"/>
      <c r="CB11" s="188"/>
      <c r="CC11" s="189"/>
      <c r="CD11" s="179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7"/>
      <c r="DN11" s="179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9"/>
      <c r="ED11" s="179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202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9"/>
      <c r="FL11" s="193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5"/>
    </row>
    <row r="12" spans="1:187" ht="39" customHeight="1">
      <c r="A12" s="199" t="s">
        <v>23</v>
      </c>
      <c r="B12" s="199"/>
      <c r="C12" s="199"/>
      <c r="D12" s="199"/>
      <c r="E12" s="199"/>
      <c r="F12" s="200" t="s">
        <v>253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179">
        <v>121</v>
      </c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79"/>
      <c r="BE12" s="188"/>
      <c r="BF12" s="188"/>
      <c r="BG12" s="188"/>
      <c r="BH12" s="188"/>
      <c r="BI12" s="188"/>
      <c r="BJ12" s="188"/>
      <c r="BK12" s="188"/>
      <c r="BL12" s="188"/>
      <c r="BM12" s="189"/>
      <c r="BN12" s="179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8"/>
      <c r="CB12" s="188"/>
      <c r="CC12" s="189"/>
      <c r="CD12" s="179">
        <f>DB12/CQ12</f>
        <v>2298.4542155816434</v>
      </c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6">
        <v>93.7</v>
      </c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5">
        <v>215365.16</v>
      </c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7"/>
      <c r="DN12" s="179">
        <v>66340.54</v>
      </c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9"/>
      <c r="ED12" s="179">
        <f>DB12-DN12</f>
        <v>149024.62</v>
      </c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202">
        <f>ED12/DN12*100</f>
        <v>224.63582599719572</v>
      </c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9"/>
      <c r="FL12" s="193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5"/>
    </row>
    <row r="13" spans="1:187" ht="39.75" customHeight="1">
      <c r="A13" s="199" t="s">
        <v>24</v>
      </c>
      <c r="B13" s="199"/>
      <c r="C13" s="199"/>
      <c r="D13" s="199"/>
      <c r="E13" s="199"/>
      <c r="F13" s="200" t="s">
        <v>254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179">
        <v>121</v>
      </c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79"/>
      <c r="BE13" s="188"/>
      <c r="BF13" s="188"/>
      <c r="BG13" s="188"/>
      <c r="BH13" s="188"/>
      <c r="BI13" s="188"/>
      <c r="BJ13" s="188"/>
      <c r="BK13" s="188"/>
      <c r="BL13" s="188"/>
      <c r="BM13" s="189"/>
      <c r="BN13" s="179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8"/>
      <c r="CB13" s="188"/>
      <c r="CC13" s="189"/>
      <c r="CD13" s="179">
        <f>DB13/CQ13</f>
        <v>1209.8691588785048</v>
      </c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6">
        <v>85.6</v>
      </c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79">
        <v>103564.8</v>
      </c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7"/>
      <c r="DN13" s="179">
        <f>DN10-DN12-DN14</f>
        <v>34544.9</v>
      </c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9"/>
      <c r="ED13" s="179">
        <f>DB13-DN13</f>
        <v>69019.9</v>
      </c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202">
        <f>ED13/DN13*100</f>
        <v>199.7976546465614</v>
      </c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9"/>
      <c r="FL13" s="193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5"/>
    </row>
    <row r="14" spans="1:187" ht="38.25" customHeight="1">
      <c r="A14" s="199" t="s">
        <v>25</v>
      </c>
      <c r="B14" s="199"/>
      <c r="C14" s="199"/>
      <c r="D14" s="199"/>
      <c r="E14" s="199"/>
      <c r="F14" s="200" t="s">
        <v>255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179">
        <v>121</v>
      </c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79"/>
      <c r="BE14" s="188"/>
      <c r="BF14" s="188"/>
      <c r="BG14" s="188"/>
      <c r="BH14" s="188"/>
      <c r="BI14" s="188"/>
      <c r="BJ14" s="188"/>
      <c r="BK14" s="188"/>
      <c r="BL14" s="188"/>
      <c r="BM14" s="189"/>
      <c r="BN14" s="179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8"/>
      <c r="CB14" s="188"/>
      <c r="CC14" s="189"/>
      <c r="CD14" s="179">
        <f>DB14/CQ14</f>
        <v>619.5289395441031</v>
      </c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6">
        <v>100.9</v>
      </c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79">
        <f>28311.82+10000+24198.65</f>
        <v>62510.47</v>
      </c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7"/>
      <c r="DN14" s="179">
        <v>18794.6</v>
      </c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9"/>
      <c r="ED14" s="179">
        <f>DB14-DN14</f>
        <v>43715.87</v>
      </c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202">
        <f>ED14/DN14*100</f>
        <v>232.5980334777011</v>
      </c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9"/>
      <c r="FL14" s="196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8"/>
    </row>
    <row r="15" spans="1:187" ht="12.75" customHeight="1" hidden="1">
      <c r="A15" s="203">
        <v>3</v>
      </c>
      <c r="B15" s="203"/>
      <c r="C15" s="203"/>
      <c r="D15" s="203"/>
      <c r="E15" s="203"/>
      <c r="F15" s="200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179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79"/>
      <c r="BE15" s="188"/>
      <c r="BF15" s="188"/>
      <c r="BG15" s="188"/>
      <c r="BH15" s="188"/>
      <c r="BI15" s="188"/>
      <c r="BJ15" s="188"/>
      <c r="BK15" s="188"/>
      <c r="BL15" s="188"/>
      <c r="BM15" s="189"/>
      <c r="BN15" s="179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8"/>
      <c r="CB15" s="188"/>
      <c r="CC15" s="189"/>
      <c r="CD15" s="179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7"/>
      <c r="DN15" s="179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9"/>
      <c r="ED15" s="179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202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9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9"/>
    </row>
    <row r="16" spans="1:187" ht="12.75" customHeight="1">
      <c r="A16" s="224" t="s">
        <v>18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2"/>
      <c r="AR16" s="179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79"/>
      <c r="BE16" s="188"/>
      <c r="BF16" s="188"/>
      <c r="BG16" s="188"/>
      <c r="BH16" s="188"/>
      <c r="BI16" s="188"/>
      <c r="BJ16" s="188"/>
      <c r="BK16" s="188"/>
      <c r="BL16" s="188"/>
      <c r="BM16" s="189"/>
      <c r="BN16" s="179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8"/>
      <c r="CB16" s="188"/>
      <c r="CC16" s="189"/>
      <c r="CD16" s="179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5">
        <f>DB10</f>
        <v>381440.43000000005</v>
      </c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7"/>
      <c r="DN16" s="179">
        <f>DN10</f>
        <v>119680.04</v>
      </c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9"/>
      <c r="ED16" s="179">
        <f>DB16-DN16</f>
        <v>261760.39000000007</v>
      </c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202">
        <f>EV10</f>
        <v>218.7168303085461</v>
      </c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9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9"/>
    </row>
    <row r="17" spans="1:187" ht="12.75" customHeight="1">
      <c r="A17" s="253" t="s">
        <v>142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76"/>
    </row>
    <row r="18" spans="1:187" ht="11.25">
      <c r="A18" s="250" t="s">
        <v>141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0"/>
      <c r="FK18" s="250"/>
      <c r="FL18" s="250"/>
      <c r="FM18" s="250"/>
      <c r="FN18" s="250"/>
      <c r="FO18" s="250"/>
      <c r="FP18" s="250"/>
      <c r="FQ18" s="250"/>
      <c r="FR18" s="250"/>
      <c r="FS18" s="250"/>
      <c r="FT18" s="250"/>
      <c r="FU18" s="250"/>
      <c r="FV18" s="250"/>
      <c r="FW18" s="250"/>
      <c r="FX18" s="250"/>
      <c r="FY18" s="250"/>
      <c r="FZ18" s="250"/>
      <c r="GA18" s="250"/>
      <c r="GB18" s="250"/>
      <c r="GC18" s="250"/>
      <c r="GD18" s="250"/>
      <c r="GE18" s="76"/>
    </row>
    <row r="19" spans="1:187" ht="12.75">
      <c r="A19" s="132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6"/>
    </row>
    <row r="20" spans="1:187" ht="12.75" customHeight="1">
      <c r="A20" s="228" t="s">
        <v>137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</row>
    <row r="21" spans="1:187" ht="11.25" customHeight="1">
      <c r="A21" s="239" t="s">
        <v>110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</row>
    <row r="22" spans="1:187" ht="6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</row>
    <row r="23" spans="1:187" ht="27.75" customHeight="1">
      <c r="A23" s="203" t="s">
        <v>106</v>
      </c>
      <c r="B23" s="203"/>
      <c r="C23" s="203"/>
      <c r="D23" s="203"/>
      <c r="E23" s="203"/>
      <c r="F23" s="208" t="s">
        <v>35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10"/>
      <c r="ES23" s="208" t="s">
        <v>109</v>
      </c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10"/>
    </row>
    <row r="24" spans="1:187" ht="11.25">
      <c r="A24" s="203">
        <v>1</v>
      </c>
      <c r="B24" s="203"/>
      <c r="C24" s="203"/>
      <c r="D24" s="203"/>
      <c r="E24" s="203"/>
      <c r="F24" s="208" t="s">
        <v>215</v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10"/>
      <c r="ES24" s="179">
        <f>39378100+77019000+29090000+5549000+90960+3626120-778721-5368245+327910</f>
        <v>148934124</v>
      </c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7"/>
    </row>
    <row r="25" spans="1:187" ht="11.25" hidden="1">
      <c r="A25" s="203">
        <v>2</v>
      </c>
      <c r="B25" s="203"/>
      <c r="C25" s="203"/>
      <c r="D25" s="203"/>
      <c r="E25" s="203"/>
      <c r="F25" s="208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10"/>
      <c r="ES25" s="179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7"/>
    </row>
    <row r="26" spans="1:187" ht="11.25" customHeight="1">
      <c r="A26" s="224" t="s">
        <v>18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6"/>
      <c r="ES26" s="179">
        <f>ES24</f>
        <v>148934124</v>
      </c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7"/>
    </row>
    <row r="27" spans="1:187" ht="11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</row>
    <row r="28" spans="1:187" ht="11.25" customHeight="1">
      <c r="A28" s="239" t="s">
        <v>136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</row>
    <row r="29" spans="1:187" ht="6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</row>
    <row r="30" spans="1:187" ht="24.75" customHeight="1">
      <c r="A30" s="211" t="s">
        <v>106</v>
      </c>
      <c r="B30" s="212"/>
      <c r="C30" s="212"/>
      <c r="D30" s="212"/>
      <c r="E30" s="213"/>
      <c r="F30" s="229" t="s">
        <v>158</v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1"/>
      <c r="AR30" s="211" t="s">
        <v>154</v>
      </c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3"/>
      <c r="BD30" s="211" t="s">
        <v>130</v>
      </c>
      <c r="BE30" s="212"/>
      <c r="BF30" s="212"/>
      <c r="BG30" s="212"/>
      <c r="BH30" s="212"/>
      <c r="BI30" s="212"/>
      <c r="BJ30" s="212"/>
      <c r="BK30" s="212"/>
      <c r="BL30" s="212"/>
      <c r="BM30" s="213"/>
      <c r="BN30" s="211" t="s">
        <v>131</v>
      </c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3"/>
      <c r="CD30" s="211" t="s">
        <v>135</v>
      </c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1" t="s">
        <v>111</v>
      </c>
      <c r="CR30" s="217"/>
      <c r="CS30" s="217"/>
      <c r="CT30" s="217"/>
      <c r="CU30" s="217"/>
      <c r="CV30" s="217"/>
      <c r="CW30" s="217"/>
      <c r="CX30" s="217"/>
      <c r="CY30" s="212"/>
      <c r="CZ30" s="212"/>
      <c r="DA30" s="212"/>
      <c r="DB30" s="203" t="s">
        <v>156</v>
      </c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11" t="s">
        <v>150</v>
      </c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3"/>
      <c r="ED30" s="235" t="s">
        <v>133</v>
      </c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8"/>
    </row>
    <row r="31" spans="1:187" ht="56.25" customHeight="1">
      <c r="A31" s="214"/>
      <c r="B31" s="215"/>
      <c r="C31" s="215"/>
      <c r="D31" s="215"/>
      <c r="E31" s="216"/>
      <c r="F31" s="232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4"/>
      <c r="AR31" s="214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6"/>
      <c r="BD31" s="214"/>
      <c r="BE31" s="215"/>
      <c r="BF31" s="215"/>
      <c r="BG31" s="215"/>
      <c r="BH31" s="215"/>
      <c r="BI31" s="215"/>
      <c r="BJ31" s="215"/>
      <c r="BK31" s="215"/>
      <c r="BL31" s="215"/>
      <c r="BM31" s="216"/>
      <c r="BN31" s="214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6"/>
      <c r="CD31" s="214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8"/>
      <c r="CR31" s="219"/>
      <c r="CS31" s="219"/>
      <c r="CT31" s="219"/>
      <c r="CU31" s="219"/>
      <c r="CV31" s="219"/>
      <c r="CW31" s="219"/>
      <c r="CX31" s="219"/>
      <c r="CY31" s="215"/>
      <c r="CZ31" s="215"/>
      <c r="DA31" s="215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14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6"/>
      <c r="ED31" s="208" t="s">
        <v>166</v>
      </c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08" t="s">
        <v>167</v>
      </c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10"/>
      <c r="FL31" s="209" t="s">
        <v>134</v>
      </c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10"/>
    </row>
    <row r="32" spans="1:187" ht="11.25">
      <c r="A32" s="203">
        <v>1</v>
      </c>
      <c r="B32" s="203"/>
      <c r="C32" s="203"/>
      <c r="D32" s="203"/>
      <c r="E32" s="203"/>
      <c r="F32" s="208">
        <v>2</v>
      </c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8">
        <v>3</v>
      </c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8">
        <v>4</v>
      </c>
      <c r="BE32" s="209"/>
      <c r="BF32" s="209"/>
      <c r="BG32" s="209"/>
      <c r="BH32" s="209"/>
      <c r="BI32" s="209"/>
      <c r="BJ32" s="209"/>
      <c r="BK32" s="209"/>
      <c r="BL32" s="209"/>
      <c r="BM32" s="210"/>
      <c r="BN32" s="208">
        <v>5</v>
      </c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10"/>
      <c r="CD32" s="208">
        <v>6</v>
      </c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3">
        <v>7</v>
      </c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9">
        <v>8</v>
      </c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10"/>
      <c r="DN32" s="208">
        <v>9</v>
      </c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10"/>
      <c r="ED32" s="208">
        <v>10</v>
      </c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8">
        <v>11</v>
      </c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10"/>
      <c r="FL32" s="209">
        <v>12</v>
      </c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10"/>
    </row>
    <row r="33" spans="1:187" s="73" customFormat="1" ht="34.5" customHeight="1">
      <c r="A33" s="203">
        <v>1</v>
      </c>
      <c r="B33" s="203"/>
      <c r="C33" s="203"/>
      <c r="D33" s="203"/>
      <c r="E33" s="203"/>
      <c r="F33" s="224" t="s">
        <v>218</v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08">
        <v>134</v>
      </c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179">
        <v>20938.32</v>
      </c>
      <c r="BE33" s="180"/>
      <c r="BF33" s="180"/>
      <c r="BG33" s="180"/>
      <c r="BH33" s="180"/>
      <c r="BI33" s="180"/>
      <c r="BJ33" s="180"/>
      <c r="BK33" s="180"/>
      <c r="BL33" s="180"/>
      <c r="BM33" s="182"/>
      <c r="BN33" s="179">
        <v>0</v>
      </c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0"/>
      <c r="CB33" s="180"/>
      <c r="CC33" s="182"/>
      <c r="CD33" s="179">
        <v>9534.4076923</v>
      </c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6">
        <v>26</v>
      </c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5">
        <f>CD33*CQ33</f>
        <v>247894.59999979998</v>
      </c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7"/>
      <c r="DN33" s="179">
        <v>348206.13</v>
      </c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2"/>
      <c r="ED33" s="179">
        <f>DB33-DN33</f>
        <v>-100311.53000020003</v>
      </c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1">
        <f>(ED33/DN33*100)</f>
        <v>-28.80808847339937</v>
      </c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2"/>
      <c r="FL33" s="183" t="s">
        <v>259</v>
      </c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4"/>
    </row>
    <row r="34" spans="1:187" ht="27" customHeight="1">
      <c r="A34" s="203">
        <v>2</v>
      </c>
      <c r="B34" s="203"/>
      <c r="C34" s="203"/>
      <c r="D34" s="203"/>
      <c r="E34" s="203"/>
      <c r="F34" s="224" t="s">
        <v>219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08">
        <v>131</v>
      </c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54">
        <v>85005.76</v>
      </c>
      <c r="BE34" s="255"/>
      <c r="BF34" s="255"/>
      <c r="BG34" s="255"/>
      <c r="BH34" s="255"/>
      <c r="BI34" s="255"/>
      <c r="BJ34" s="255"/>
      <c r="BK34" s="255"/>
      <c r="BL34" s="255"/>
      <c r="BM34" s="256"/>
      <c r="BN34" s="254">
        <v>0</v>
      </c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6"/>
      <c r="CD34" s="179">
        <v>16108.4926</v>
      </c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6">
        <v>600</v>
      </c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5">
        <f>10365095.56</f>
        <v>10365095.56</v>
      </c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7"/>
      <c r="DN34" s="179">
        <v>9999914.23</v>
      </c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9"/>
      <c r="ED34" s="179">
        <f>DB34-DN34</f>
        <v>365181.3300000001</v>
      </c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202">
        <f>(ED34/DN34*100)</f>
        <v>3.6518446218713225</v>
      </c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9"/>
      <c r="FL34" s="241" t="s">
        <v>223</v>
      </c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3"/>
    </row>
    <row r="35" spans="1:187" ht="27" customHeight="1">
      <c r="A35" s="203">
        <v>3</v>
      </c>
      <c r="B35" s="203"/>
      <c r="C35" s="203"/>
      <c r="D35" s="203"/>
      <c r="E35" s="203"/>
      <c r="F35" s="224" t="s">
        <v>219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08">
        <v>131</v>
      </c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57"/>
      <c r="BE35" s="258"/>
      <c r="BF35" s="258"/>
      <c r="BG35" s="258"/>
      <c r="BH35" s="258"/>
      <c r="BI35" s="258"/>
      <c r="BJ35" s="258"/>
      <c r="BK35" s="258"/>
      <c r="BL35" s="258"/>
      <c r="BM35" s="259"/>
      <c r="BN35" s="257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9"/>
      <c r="CD35" s="179">
        <v>10000</v>
      </c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6">
        <v>70</v>
      </c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5">
        <f>CD35*CQ35</f>
        <v>700000</v>
      </c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7"/>
      <c r="DN35" s="179">
        <v>835687.15</v>
      </c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9"/>
      <c r="ED35" s="179">
        <f>DB35-DN35</f>
        <v>-135687.15000000002</v>
      </c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202">
        <f>(ED35/DN35*100)</f>
        <v>-16.236596434443204</v>
      </c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9"/>
      <c r="FL35" s="244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6"/>
    </row>
    <row r="36" spans="1:187" s="73" customFormat="1" ht="34.5" customHeight="1">
      <c r="A36" s="203">
        <v>1</v>
      </c>
      <c r="B36" s="203"/>
      <c r="C36" s="203"/>
      <c r="D36" s="203"/>
      <c r="E36" s="203"/>
      <c r="F36" s="224" t="s">
        <v>586</v>
      </c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08">
        <v>135</v>
      </c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179">
        <v>0</v>
      </c>
      <c r="BE36" s="180"/>
      <c r="BF36" s="180"/>
      <c r="BG36" s="180"/>
      <c r="BH36" s="180"/>
      <c r="BI36" s="180"/>
      <c r="BJ36" s="180"/>
      <c r="BK36" s="180"/>
      <c r="BL36" s="180"/>
      <c r="BM36" s="182"/>
      <c r="BN36" s="179">
        <v>0</v>
      </c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0"/>
      <c r="CB36" s="180"/>
      <c r="CC36" s="182"/>
      <c r="CD36" s="179">
        <v>13973.82</v>
      </c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6">
        <v>1</v>
      </c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5">
        <f>CD36*CQ36</f>
        <v>13973.82</v>
      </c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7"/>
      <c r="DN36" s="179">
        <v>0</v>
      </c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2"/>
      <c r="ED36" s="179">
        <v>0</v>
      </c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1">
        <v>0</v>
      </c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2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4"/>
    </row>
    <row r="37" spans="1:187" ht="12.75" customHeight="1">
      <c r="A37" s="208" t="s">
        <v>18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8"/>
      <c r="AR37" s="208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179"/>
      <c r="BE37" s="188"/>
      <c r="BF37" s="188"/>
      <c r="BG37" s="188"/>
      <c r="BH37" s="188"/>
      <c r="BI37" s="188"/>
      <c r="BJ37" s="188"/>
      <c r="BK37" s="188"/>
      <c r="BL37" s="188"/>
      <c r="BM37" s="189"/>
      <c r="BN37" s="179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8"/>
      <c r="CB37" s="188"/>
      <c r="CC37" s="189"/>
      <c r="CD37" s="179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5">
        <f>DB33+DB34+DB35+DB36</f>
        <v>11326963.979999801</v>
      </c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7"/>
      <c r="DN37" s="179">
        <f>DN33+DN34+DN35</f>
        <v>11183807.510000002</v>
      </c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9"/>
      <c r="ED37" s="179">
        <f>DB37-DN37</f>
        <v>143156.4699997995</v>
      </c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202">
        <f>(ED37/DN37*100)</f>
        <v>1.280033386409737</v>
      </c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9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9"/>
    </row>
    <row r="38" spans="1:187" ht="15.75" customHeight="1">
      <c r="A38" s="260" t="s">
        <v>138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</row>
    <row r="39" spans="1:187" ht="12.75">
      <c r="A39" s="263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4"/>
      <c r="FF39" s="264"/>
      <c r="FG39" s="264"/>
      <c r="FH39" s="264"/>
      <c r="FI39" s="264"/>
      <c r="FJ39" s="264"/>
      <c r="FK39" s="264"/>
      <c r="FL39" s="264"/>
      <c r="FM39" s="264"/>
      <c r="FN39" s="264"/>
      <c r="FO39" s="264"/>
      <c r="FP39" s="264"/>
      <c r="FQ39" s="264"/>
      <c r="FR39" s="264"/>
      <c r="FS39" s="264"/>
      <c r="FT39" s="264"/>
      <c r="FU39" s="264"/>
      <c r="FV39" s="264"/>
      <c r="FW39" s="264"/>
      <c r="FX39" s="264"/>
      <c r="FY39" s="264"/>
      <c r="FZ39" s="264"/>
      <c r="GA39" s="264"/>
      <c r="GB39" s="264"/>
      <c r="GC39" s="264"/>
      <c r="GD39" s="264"/>
      <c r="GE39" s="264"/>
    </row>
    <row r="40" spans="1:187" ht="14.25" customHeight="1">
      <c r="A40" s="228" t="s">
        <v>151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</row>
    <row r="41" spans="1:187" ht="6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</row>
    <row r="42" spans="1:187" ht="21" customHeight="1">
      <c r="A42" s="203" t="s">
        <v>106</v>
      </c>
      <c r="B42" s="203"/>
      <c r="C42" s="203"/>
      <c r="D42" s="203"/>
      <c r="E42" s="203"/>
      <c r="F42" s="203" t="s">
        <v>35</v>
      </c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08" t="s">
        <v>154</v>
      </c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7"/>
      <c r="ES42" s="208" t="s">
        <v>109</v>
      </c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10"/>
    </row>
    <row r="43" spans="1:187" ht="12.75">
      <c r="A43" s="203">
        <v>1</v>
      </c>
      <c r="B43" s="203"/>
      <c r="C43" s="203"/>
      <c r="D43" s="203"/>
      <c r="E43" s="203"/>
      <c r="F43" s="265" t="s">
        <v>217</v>
      </c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08">
        <v>141</v>
      </c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7"/>
      <c r="ES43" s="179">
        <v>825.33</v>
      </c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7"/>
    </row>
    <row r="44" spans="1:187" ht="12.75" hidden="1">
      <c r="A44" s="203">
        <v>2</v>
      </c>
      <c r="B44" s="203"/>
      <c r="C44" s="203"/>
      <c r="D44" s="203"/>
      <c r="E44" s="203"/>
      <c r="F44" s="203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08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7"/>
      <c r="ES44" s="179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7"/>
    </row>
    <row r="45" spans="1:187" ht="11.25" customHeight="1">
      <c r="A45" s="224" t="s">
        <v>18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6"/>
      <c r="ES45" s="179">
        <f>ES43</f>
        <v>825.33</v>
      </c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7"/>
    </row>
    <row r="46" spans="1:187" ht="13.5" customHeight="1">
      <c r="A46" s="222" t="s">
        <v>143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</row>
    <row r="47" spans="1:187" ht="11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</row>
    <row r="48" spans="1:187" ht="11.25" customHeight="1">
      <c r="A48" s="240" t="s">
        <v>144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0"/>
      <c r="FG48" s="240"/>
      <c r="FH48" s="240"/>
      <c r="FI48" s="240"/>
      <c r="FJ48" s="240"/>
      <c r="FK48" s="240"/>
      <c r="FL48" s="240"/>
      <c r="FM48" s="240"/>
      <c r="FN48" s="240"/>
      <c r="FO48" s="240"/>
      <c r="FP48" s="240"/>
      <c r="FQ48" s="240"/>
      <c r="FR48" s="240"/>
      <c r="FS48" s="240"/>
      <c r="FT48" s="240"/>
      <c r="FU48" s="240"/>
      <c r="FV48" s="240"/>
      <c r="FW48" s="240"/>
      <c r="FX48" s="240"/>
      <c r="FY48" s="240"/>
      <c r="FZ48" s="240"/>
      <c r="GA48" s="240"/>
      <c r="GB48" s="240"/>
      <c r="GC48" s="240"/>
      <c r="GD48" s="240"/>
      <c r="GE48" s="240"/>
    </row>
    <row r="49" spans="1:187" ht="11.25" customHeight="1">
      <c r="A49" s="239" t="s">
        <v>112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</row>
    <row r="50" spans="1:187" ht="5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</row>
    <row r="51" spans="1:187" ht="23.25" customHeight="1">
      <c r="A51" s="203" t="s">
        <v>106</v>
      </c>
      <c r="B51" s="203"/>
      <c r="C51" s="203"/>
      <c r="D51" s="203"/>
      <c r="E51" s="203"/>
      <c r="F51" s="208" t="s">
        <v>35</v>
      </c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10"/>
      <c r="ES51" s="208" t="s">
        <v>109</v>
      </c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10"/>
    </row>
    <row r="52" spans="1:187" ht="11.25">
      <c r="A52" s="203">
        <v>1</v>
      </c>
      <c r="B52" s="203"/>
      <c r="C52" s="203"/>
      <c r="D52" s="203"/>
      <c r="E52" s="203"/>
      <c r="F52" s="224" t="s">
        <v>216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6"/>
      <c r="ES52" s="179">
        <f>3390000+1390000+1700000+500000+53524.38-1049800+508975.62-280000+600000+106183+217049.19</f>
        <v>7135932.19</v>
      </c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5"/>
      <c r="FP52" s="185"/>
      <c r="FQ52" s="185"/>
      <c r="FR52" s="185"/>
      <c r="FS52" s="185"/>
      <c r="FT52" s="185"/>
      <c r="FU52" s="185"/>
      <c r="FV52" s="185"/>
      <c r="FW52" s="185"/>
      <c r="FX52" s="185"/>
      <c r="FY52" s="185"/>
      <c r="FZ52" s="185"/>
      <c r="GA52" s="185"/>
      <c r="GB52" s="185"/>
      <c r="GC52" s="185"/>
      <c r="GD52" s="185"/>
      <c r="GE52" s="187"/>
    </row>
    <row r="53" spans="1:187" ht="11.25" hidden="1">
      <c r="A53" s="203">
        <v>2</v>
      </c>
      <c r="B53" s="203"/>
      <c r="C53" s="203"/>
      <c r="D53" s="203"/>
      <c r="E53" s="203"/>
      <c r="F53" s="208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10"/>
      <c r="ES53" s="179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5"/>
      <c r="FU53" s="185"/>
      <c r="FV53" s="185"/>
      <c r="FW53" s="185"/>
      <c r="FX53" s="185"/>
      <c r="FY53" s="185"/>
      <c r="FZ53" s="185"/>
      <c r="GA53" s="185"/>
      <c r="GB53" s="185"/>
      <c r="GC53" s="185"/>
      <c r="GD53" s="185"/>
      <c r="GE53" s="187"/>
    </row>
    <row r="54" spans="1:187" ht="11.25" customHeight="1">
      <c r="A54" s="224" t="s">
        <v>18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6"/>
      <c r="ES54" s="179">
        <f>ES52</f>
        <v>7135932.19</v>
      </c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  <c r="FQ54" s="185"/>
      <c r="FR54" s="185"/>
      <c r="FS54" s="185"/>
      <c r="FT54" s="185"/>
      <c r="FU54" s="185"/>
      <c r="FV54" s="185"/>
      <c r="FW54" s="185"/>
      <c r="FX54" s="185"/>
      <c r="FY54" s="185"/>
      <c r="FZ54" s="185"/>
      <c r="GA54" s="185"/>
      <c r="GB54" s="185"/>
      <c r="GC54" s="185"/>
      <c r="GD54" s="185"/>
      <c r="GE54" s="187"/>
    </row>
    <row r="55" spans="1:187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</row>
    <row r="56" spans="1:187" ht="11.25" customHeight="1" hidden="1">
      <c r="A56" s="239" t="s">
        <v>113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</row>
    <row r="57" spans="1:187" ht="7.5" customHeight="1" hidden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</row>
    <row r="58" spans="1:187" ht="26.25" customHeight="1" hidden="1">
      <c r="A58" s="203" t="s">
        <v>106</v>
      </c>
      <c r="B58" s="203"/>
      <c r="C58" s="203"/>
      <c r="D58" s="203"/>
      <c r="E58" s="203"/>
      <c r="F58" s="208" t="s">
        <v>35</v>
      </c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10"/>
      <c r="ES58" s="208" t="s">
        <v>109</v>
      </c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10"/>
    </row>
    <row r="59" spans="1:187" ht="11.25" hidden="1">
      <c r="A59" s="203">
        <v>1</v>
      </c>
      <c r="B59" s="203"/>
      <c r="C59" s="203"/>
      <c r="D59" s="203"/>
      <c r="E59" s="203"/>
      <c r="F59" s="208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10"/>
      <c r="ES59" s="208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10"/>
    </row>
    <row r="60" spans="1:187" ht="11.25" hidden="1">
      <c r="A60" s="203">
        <v>2</v>
      </c>
      <c r="B60" s="203"/>
      <c r="C60" s="203"/>
      <c r="D60" s="203"/>
      <c r="E60" s="203"/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10"/>
      <c r="ES60" s="208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10"/>
    </row>
    <row r="61" spans="1:187" ht="11.25" customHeight="1" hidden="1">
      <c r="A61" s="224" t="s">
        <v>18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6"/>
      <c r="ES61" s="208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10"/>
    </row>
    <row r="62" spans="1:187" ht="11.25" hidden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</row>
    <row r="63" spans="1:187" ht="11.25" customHeight="1" hidden="1">
      <c r="A63" s="239" t="s">
        <v>114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</row>
    <row r="64" spans="1:187" ht="4.5" customHeight="1" hidden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</row>
    <row r="65" spans="1:187" ht="21" customHeight="1" hidden="1">
      <c r="A65" s="203" t="s">
        <v>106</v>
      </c>
      <c r="B65" s="203"/>
      <c r="C65" s="203"/>
      <c r="D65" s="203"/>
      <c r="E65" s="203"/>
      <c r="F65" s="208" t="s">
        <v>35</v>
      </c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10"/>
      <c r="ES65" s="208" t="s">
        <v>109</v>
      </c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10"/>
    </row>
    <row r="66" spans="1:187" ht="11.25" hidden="1">
      <c r="A66" s="203">
        <v>1</v>
      </c>
      <c r="B66" s="203"/>
      <c r="C66" s="203"/>
      <c r="D66" s="203"/>
      <c r="E66" s="203"/>
      <c r="F66" s="208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10"/>
      <c r="ES66" s="208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10"/>
    </row>
    <row r="67" spans="1:187" ht="11.25" hidden="1">
      <c r="A67" s="203">
        <v>2</v>
      </c>
      <c r="B67" s="203"/>
      <c r="C67" s="203"/>
      <c r="D67" s="203"/>
      <c r="E67" s="203"/>
      <c r="F67" s="208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10"/>
      <c r="ES67" s="208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10"/>
    </row>
    <row r="68" spans="1:187" ht="11.25" customHeight="1" hidden="1">
      <c r="A68" s="224" t="s">
        <v>18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6"/>
      <c r="ES68" s="208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10"/>
    </row>
    <row r="69" spans="1:187" ht="11.25" hidden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</row>
    <row r="70" spans="1:187" ht="11.25" customHeight="1" hidden="1">
      <c r="A70" s="239" t="s">
        <v>115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39"/>
      <c r="EI70" s="239"/>
      <c r="EJ70" s="239"/>
      <c r="EK70" s="239"/>
      <c r="EL70" s="239"/>
      <c r="EM70" s="239"/>
      <c r="EN70" s="239"/>
      <c r="EO70" s="239"/>
      <c r="EP70" s="239"/>
      <c r="EQ70" s="239"/>
      <c r="ER70" s="239"/>
      <c r="ES70" s="239"/>
      <c r="ET70" s="239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  <c r="FE70" s="239"/>
      <c r="FF70" s="239"/>
      <c r="FG70" s="239"/>
      <c r="FH70" s="239"/>
      <c r="FI70" s="239"/>
      <c r="FJ70" s="239"/>
      <c r="FK70" s="239"/>
      <c r="FL70" s="239"/>
      <c r="FM70" s="239"/>
      <c r="FN70" s="239"/>
      <c r="FO70" s="239"/>
      <c r="FP70" s="239"/>
      <c r="FQ70" s="239"/>
      <c r="FR70" s="239"/>
      <c r="FS70" s="239"/>
      <c r="FT70" s="239"/>
      <c r="FU70" s="239"/>
      <c r="FV70" s="239"/>
      <c r="FW70" s="239"/>
      <c r="FX70" s="239"/>
      <c r="FY70" s="239"/>
      <c r="FZ70" s="239"/>
      <c r="GA70" s="239"/>
      <c r="GB70" s="239"/>
      <c r="GC70" s="239"/>
      <c r="GD70" s="239"/>
      <c r="GE70" s="239"/>
    </row>
    <row r="71" spans="1:187" ht="6.75" customHeight="1" hidden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</row>
    <row r="72" spans="1:187" ht="22.5" customHeight="1" hidden="1">
      <c r="A72" s="203" t="s">
        <v>106</v>
      </c>
      <c r="B72" s="203"/>
      <c r="C72" s="203"/>
      <c r="D72" s="203"/>
      <c r="E72" s="203"/>
      <c r="F72" s="208" t="s">
        <v>35</v>
      </c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10"/>
      <c r="ES72" s="208" t="s">
        <v>109</v>
      </c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10"/>
    </row>
    <row r="73" spans="1:187" ht="11.25" hidden="1">
      <c r="A73" s="203">
        <v>1</v>
      </c>
      <c r="B73" s="203"/>
      <c r="C73" s="203"/>
      <c r="D73" s="203"/>
      <c r="E73" s="203"/>
      <c r="F73" s="224" t="s">
        <v>216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6"/>
      <c r="ES73" s="179">
        <v>0</v>
      </c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10"/>
    </row>
    <row r="74" spans="1:187" ht="11.25" hidden="1">
      <c r="A74" s="203">
        <v>2</v>
      </c>
      <c r="B74" s="203"/>
      <c r="C74" s="203"/>
      <c r="D74" s="203"/>
      <c r="E74" s="203"/>
      <c r="F74" s="208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10"/>
      <c r="ES74" s="208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10"/>
    </row>
    <row r="75" spans="1:187" ht="11.25" customHeight="1" hidden="1">
      <c r="A75" s="224" t="s">
        <v>18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6"/>
      <c r="ES75" s="179">
        <v>0</v>
      </c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10"/>
    </row>
    <row r="76" ht="11.25" hidden="1"/>
    <row r="77" spans="1:187" ht="11.25" hidden="1">
      <c r="A77" s="207" t="s">
        <v>146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</row>
    <row r="78" ht="6" customHeight="1" hidden="1"/>
    <row r="79" spans="1:187" ht="21" customHeight="1" hidden="1">
      <c r="A79" s="203" t="s">
        <v>106</v>
      </c>
      <c r="B79" s="203"/>
      <c r="C79" s="203"/>
      <c r="D79" s="203"/>
      <c r="E79" s="203"/>
      <c r="F79" s="203" t="s">
        <v>35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08" t="s">
        <v>154</v>
      </c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7"/>
      <c r="ES79" s="208" t="s">
        <v>109</v>
      </c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10"/>
    </row>
    <row r="80" spans="1:187" ht="12.75" hidden="1">
      <c r="A80" s="203">
        <v>1</v>
      </c>
      <c r="B80" s="203"/>
      <c r="C80" s="203"/>
      <c r="D80" s="203"/>
      <c r="E80" s="203"/>
      <c r="F80" s="203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08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7"/>
      <c r="ES80" s="208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10"/>
    </row>
    <row r="81" spans="1:187" ht="12.75" hidden="1">
      <c r="A81" s="203">
        <v>2</v>
      </c>
      <c r="B81" s="203"/>
      <c r="C81" s="203"/>
      <c r="D81" s="203"/>
      <c r="E81" s="203"/>
      <c r="F81" s="203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08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0"/>
      <c r="EL81" s="220"/>
      <c r="EM81" s="220"/>
      <c r="EN81" s="220"/>
      <c r="EO81" s="220"/>
      <c r="EP81" s="220"/>
      <c r="EQ81" s="220"/>
      <c r="ER81" s="227"/>
      <c r="ES81" s="208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10"/>
    </row>
    <row r="82" spans="1:187" ht="11.25" customHeight="1" hidden="1">
      <c r="A82" s="208" t="s">
        <v>18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10"/>
      <c r="ES82" s="208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10"/>
    </row>
    <row r="83" spans="1:187" ht="16.5" customHeight="1" hidden="1">
      <c r="A83" s="222" t="s">
        <v>145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223"/>
      <c r="FV83" s="223"/>
      <c r="FW83" s="223"/>
      <c r="FX83" s="223"/>
      <c r="FY83" s="223"/>
      <c r="FZ83" s="223"/>
      <c r="GA83" s="223"/>
      <c r="GB83" s="223"/>
      <c r="GC83" s="223"/>
      <c r="GD83" s="223"/>
      <c r="GE83" s="223"/>
    </row>
    <row r="84" ht="11.25" hidden="1"/>
    <row r="85" spans="1:187" ht="12" hidden="1">
      <c r="A85" s="228" t="s">
        <v>148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</row>
    <row r="86" spans="1:187" ht="6.75" customHeight="1" hidden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</row>
    <row r="87" spans="1:187" ht="32.25" customHeight="1" hidden="1">
      <c r="A87" s="203" t="s">
        <v>106</v>
      </c>
      <c r="B87" s="203"/>
      <c r="C87" s="203"/>
      <c r="D87" s="203"/>
      <c r="E87" s="203"/>
      <c r="F87" s="203" t="s">
        <v>35</v>
      </c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08" t="s">
        <v>154</v>
      </c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7"/>
      <c r="ES87" s="208" t="s">
        <v>109</v>
      </c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10"/>
    </row>
    <row r="88" spans="1:187" ht="14.25" customHeight="1" hidden="1">
      <c r="A88" s="203">
        <v>1</v>
      </c>
      <c r="B88" s="203"/>
      <c r="C88" s="203"/>
      <c r="D88" s="203"/>
      <c r="E88" s="203"/>
      <c r="F88" s="203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08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7"/>
      <c r="ES88" s="208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10"/>
    </row>
    <row r="89" spans="1:187" ht="12.75" hidden="1">
      <c r="A89" s="203">
        <v>2</v>
      </c>
      <c r="B89" s="203"/>
      <c r="C89" s="203"/>
      <c r="D89" s="203"/>
      <c r="E89" s="203"/>
      <c r="F89" s="203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08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7"/>
      <c r="ES89" s="208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10"/>
    </row>
    <row r="90" spans="1:187" ht="11.25" customHeight="1" hidden="1">
      <c r="A90" s="224" t="s">
        <v>18</v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6"/>
      <c r="ES90" s="208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10"/>
    </row>
    <row r="91" spans="1:187" ht="17.25" customHeight="1" hidden="1">
      <c r="A91" s="222" t="s">
        <v>147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/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3"/>
      <c r="FH91" s="223"/>
      <c r="FI91" s="223"/>
      <c r="FJ91" s="223"/>
      <c r="FK91" s="223"/>
      <c r="FL91" s="223"/>
      <c r="FM91" s="223"/>
      <c r="FN91" s="223"/>
      <c r="FO91" s="223"/>
      <c r="FP91" s="223"/>
      <c r="FQ91" s="223"/>
      <c r="FR91" s="223"/>
      <c r="FS91" s="223"/>
      <c r="FT91" s="223"/>
      <c r="FU91" s="223"/>
      <c r="FV91" s="223"/>
      <c r="FW91" s="223"/>
      <c r="FX91" s="223"/>
      <c r="FY91" s="223"/>
      <c r="FZ91" s="223"/>
      <c r="GA91" s="223"/>
      <c r="GB91" s="223"/>
      <c r="GC91" s="223"/>
      <c r="GD91" s="223"/>
      <c r="GE91" s="223"/>
    </row>
    <row r="92" spans="1:195" ht="11.25" hidden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</row>
    <row r="93" spans="1:195" ht="12" hidden="1">
      <c r="A93" s="206" t="s">
        <v>149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  <c r="FL93" s="206"/>
      <c r="FM93" s="206"/>
      <c r="FN93" s="206"/>
      <c r="FO93" s="206"/>
      <c r="FP93" s="206"/>
      <c r="FQ93" s="206"/>
      <c r="FR93" s="206"/>
      <c r="FS93" s="206"/>
      <c r="FT93" s="206"/>
      <c r="FU93" s="206"/>
      <c r="FV93" s="206"/>
      <c r="FW93" s="206"/>
      <c r="FX93" s="206"/>
      <c r="FY93" s="206"/>
      <c r="FZ93" s="206"/>
      <c r="GA93" s="206"/>
      <c r="GB93" s="206"/>
      <c r="GC93" s="206"/>
      <c r="GD93" s="206"/>
      <c r="GE93" s="206"/>
      <c r="GF93" s="71"/>
      <c r="GG93" s="71"/>
      <c r="GH93" s="71"/>
      <c r="GI93" s="71"/>
      <c r="GJ93" s="71"/>
      <c r="GK93" s="71"/>
      <c r="GL93" s="71"/>
      <c r="GM93" s="71"/>
    </row>
    <row r="94" spans="188:195" ht="6.75" customHeight="1" hidden="1">
      <c r="GF94" s="71"/>
      <c r="GG94" s="71"/>
      <c r="GH94" s="71"/>
      <c r="GI94" s="71"/>
      <c r="GJ94" s="71"/>
      <c r="GK94" s="71"/>
      <c r="GL94" s="71"/>
      <c r="GM94" s="71"/>
    </row>
    <row r="95" spans="1:195" ht="27.75" customHeight="1" hidden="1">
      <c r="A95" s="229" t="s">
        <v>106</v>
      </c>
      <c r="B95" s="230"/>
      <c r="C95" s="230"/>
      <c r="D95" s="230"/>
      <c r="E95" s="231"/>
      <c r="F95" s="229" t="s">
        <v>35</v>
      </c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1"/>
      <c r="AR95" s="211" t="s">
        <v>154</v>
      </c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3"/>
      <c r="BD95" s="211" t="s">
        <v>130</v>
      </c>
      <c r="BE95" s="212"/>
      <c r="BF95" s="212"/>
      <c r="BG95" s="212"/>
      <c r="BH95" s="212"/>
      <c r="BI95" s="212"/>
      <c r="BJ95" s="212"/>
      <c r="BK95" s="212"/>
      <c r="BL95" s="212"/>
      <c r="BM95" s="213"/>
      <c r="BN95" s="211" t="s">
        <v>131</v>
      </c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3"/>
      <c r="CD95" s="211" t="s">
        <v>160</v>
      </c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1" t="s">
        <v>77</v>
      </c>
      <c r="CR95" s="217"/>
      <c r="CS95" s="217"/>
      <c r="CT95" s="217"/>
      <c r="CU95" s="217"/>
      <c r="CV95" s="217"/>
      <c r="CW95" s="217"/>
      <c r="CX95" s="217"/>
      <c r="CY95" s="212"/>
      <c r="CZ95" s="212"/>
      <c r="DA95" s="212"/>
      <c r="DB95" s="203" t="s">
        <v>156</v>
      </c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11" t="s">
        <v>150</v>
      </c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3"/>
      <c r="ED95" s="235" t="s">
        <v>133</v>
      </c>
      <c r="EE95" s="236"/>
      <c r="EF95" s="236"/>
      <c r="EG95" s="236"/>
      <c r="EH95" s="236"/>
      <c r="EI95" s="236"/>
      <c r="EJ95" s="236"/>
      <c r="EK95" s="236"/>
      <c r="EL95" s="236"/>
      <c r="EM95" s="236"/>
      <c r="EN95" s="236"/>
      <c r="EO95" s="236"/>
      <c r="EP95" s="236"/>
      <c r="EQ95" s="236"/>
      <c r="ER95" s="236"/>
      <c r="ES95" s="236"/>
      <c r="ET95" s="236"/>
      <c r="EU95" s="236"/>
      <c r="EV95" s="236"/>
      <c r="EW95" s="236"/>
      <c r="EX95" s="236"/>
      <c r="EY95" s="236"/>
      <c r="EZ95" s="236"/>
      <c r="FA95" s="236"/>
      <c r="FB95" s="236"/>
      <c r="FC95" s="236"/>
      <c r="FD95" s="236"/>
      <c r="FE95" s="236"/>
      <c r="FF95" s="236"/>
      <c r="FG95" s="236"/>
      <c r="FH95" s="236"/>
      <c r="FI95" s="236"/>
      <c r="FJ95" s="236"/>
      <c r="FK95" s="236"/>
      <c r="FL95" s="237"/>
      <c r="FM95" s="237"/>
      <c r="FN95" s="237"/>
      <c r="FO95" s="237"/>
      <c r="FP95" s="237"/>
      <c r="FQ95" s="237"/>
      <c r="FR95" s="237"/>
      <c r="FS95" s="237"/>
      <c r="FT95" s="237"/>
      <c r="FU95" s="237"/>
      <c r="FV95" s="237"/>
      <c r="FW95" s="237"/>
      <c r="FX95" s="237"/>
      <c r="FY95" s="237"/>
      <c r="FZ95" s="237"/>
      <c r="GA95" s="237"/>
      <c r="GB95" s="237"/>
      <c r="GC95" s="237"/>
      <c r="GD95" s="237"/>
      <c r="GE95" s="238"/>
      <c r="GF95" s="71"/>
      <c r="GG95" s="71"/>
      <c r="GH95" s="71"/>
      <c r="GI95" s="71"/>
      <c r="GJ95" s="71"/>
      <c r="GK95" s="71"/>
      <c r="GL95" s="71"/>
      <c r="GM95" s="71"/>
    </row>
    <row r="96" spans="1:195" ht="50.25" customHeight="1" hidden="1">
      <c r="A96" s="232"/>
      <c r="B96" s="233"/>
      <c r="C96" s="233"/>
      <c r="D96" s="233"/>
      <c r="E96" s="234"/>
      <c r="F96" s="232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4"/>
      <c r="AR96" s="214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6"/>
      <c r="BD96" s="214"/>
      <c r="BE96" s="215"/>
      <c r="BF96" s="215"/>
      <c r="BG96" s="215"/>
      <c r="BH96" s="215"/>
      <c r="BI96" s="215"/>
      <c r="BJ96" s="215"/>
      <c r="BK96" s="215"/>
      <c r="BL96" s="215"/>
      <c r="BM96" s="216"/>
      <c r="BN96" s="214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6"/>
      <c r="CD96" s="214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8"/>
      <c r="CR96" s="219"/>
      <c r="CS96" s="219"/>
      <c r="CT96" s="219"/>
      <c r="CU96" s="219"/>
      <c r="CV96" s="219"/>
      <c r="CW96" s="219"/>
      <c r="CX96" s="219"/>
      <c r="CY96" s="215"/>
      <c r="CZ96" s="215"/>
      <c r="DA96" s="215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14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6"/>
      <c r="ED96" s="208" t="s">
        <v>166</v>
      </c>
      <c r="EE96" s="220"/>
      <c r="EF96" s="220"/>
      <c r="EG96" s="220"/>
      <c r="EH96" s="220"/>
      <c r="EI96" s="220"/>
      <c r="EJ96" s="220"/>
      <c r="EK96" s="220"/>
      <c r="EL96" s="220"/>
      <c r="EM96" s="220"/>
      <c r="EN96" s="220"/>
      <c r="EO96" s="220"/>
      <c r="EP96" s="220"/>
      <c r="EQ96" s="220"/>
      <c r="ER96" s="220"/>
      <c r="ES96" s="220"/>
      <c r="ET96" s="220"/>
      <c r="EU96" s="220"/>
      <c r="EV96" s="208" t="s">
        <v>167</v>
      </c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10"/>
      <c r="FL96" s="209" t="s">
        <v>134</v>
      </c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10"/>
      <c r="GF96" s="71"/>
      <c r="GG96" s="71"/>
      <c r="GH96" s="71"/>
      <c r="GI96" s="71"/>
      <c r="GJ96" s="71"/>
      <c r="GK96" s="71"/>
      <c r="GL96" s="71"/>
      <c r="GM96" s="71"/>
    </row>
    <row r="97" spans="1:195" ht="11.25" hidden="1">
      <c r="A97" s="203">
        <v>1</v>
      </c>
      <c r="B97" s="203"/>
      <c r="C97" s="203"/>
      <c r="D97" s="203"/>
      <c r="E97" s="203"/>
      <c r="F97" s="208">
        <v>2</v>
      </c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8">
        <v>3</v>
      </c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8">
        <v>4</v>
      </c>
      <c r="BE97" s="209"/>
      <c r="BF97" s="209"/>
      <c r="BG97" s="209"/>
      <c r="BH97" s="209"/>
      <c r="BI97" s="209"/>
      <c r="BJ97" s="209"/>
      <c r="BK97" s="209"/>
      <c r="BL97" s="209"/>
      <c r="BM97" s="210"/>
      <c r="BN97" s="208">
        <v>5</v>
      </c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10"/>
      <c r="CD97" s="208">
        <v>6</v>
      </c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3">
        <v>7</v>
      </c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9">
        <v>8</v>
      </c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10"/>
      <c r="DN97" s="208">
        <v>9</v>
      </c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10"/>
      <c r="ED97" s="208">
        <v>10</v>
      </c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8">
        <v>11</v>
      </c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10"/>
      <c r="FL97" s="209">
        <v>12</v>
      </c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10"/>
      <c r="GF97" s="71"/>
      <c r="GG97" s="71"/>
      <c r="GH97" s="71"/>
      <c r="GI97" s="71"/>
      <c r="GJ97" s="71"/>
      <c r="GK97" s="71"/>
      <c r="GL97" s="71"/>
      <c r="GM97" s="71"/>
    </row>
    <row r="98" spans="1:195" ht="12.75" hidden="1">
      <c r="A98" s="203">
        <v>1</v>
      </c>
      <c r="B98" s="203"/>
      <c r="C98" s="203"/>
      <c r="D98" s="203"/>
      <c r="E98" s="203"/>
      <c r="F98" s="208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8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08"/>
      <c r="BE98" s="220"/>
      <c r="BF98" s="220"/>
      <c r="BG98" s="220"/>
      <c r="BH98" s="220"/>
      <c r="BI98" s="220"/>
      <c r="BJ98" s="220"/>
      <c r="BK98" s="220"/>
      <c r="BL98" s="220"/>
      <c r="BM98" s="227"/>
      <c r="BN98" s="208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20"/>
      <c r="CB98" s="220"/>
      <c r="CC98" s="227"/>
      <c r="CD98" s="208"/>
      <c r="CE98" s="220"/>
      <c r="CF98" s="220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10"/>
      <c r="DN98" s="208"/>
      <c r="DO98" s="220"/>
      <c r="DP98" s="220"/>
      <c r="DQ98" s="220"/>
      <c r="DR98" s="220"/>
      <c r="DS98" s="220"/>
      <c r="DT98" s="220"/>
      <c r="DU98" s="220"/>
      <c r="DV98" s="220"/>
      <c r="DW98" s="220"/>
      <c r="DX98" s="220"/>
      <c r="DY98" s="220"/>
      <c r="DZ98" s="220"/>
      <c r="EA98" s="220"/>
      <c r="EB98" s="220"/>
      <c r="EC98" s="227"/>
      <c r="ED98" s="208"/>
      <c r="EE98" s="220"/>
      <c r="EF98" s="220"/>
      <c r="EG98" s="220"/>
      <c r="EH98" s="220"/>
      <c r="EI98" s="220"/>
      <c r="EJ98" s="220"/>
      <c r="EK98" s="220"/>
      <c r="EL98" s="220"/>
      <c r="EM98" s="220"/>
      <c r="EN98" s="220"/>
      <c r="EO98" s="220"/>
      <c r="EP98" s="220"/>
      <c r="EQ98" s="220"/>
      <c r="ER98" s="220"/>
      <c r="ES98" s="220"/>
      <c r="ET98" s="220"/>
      <c r="EU98" s="220"/>
      <c r="EV98" s="262"/>
      <c r="EW98" s="220"/>
      <c r="EX98" s="220"/>
      <c r="EY98" s="220"/>
      <c r="EZ98" s="220"/>
      <c r="FA98" s="220"/>
      <c r="FB98" s="220"/>
      <c r="FC98" s="220"/>
      <c r="FD98" s="220"/>
      <c r="FE98" s="220"/>
      <c r="FF98" s="220"/>
      <c r="FG98" s="220"/>
      <c r="FH98" s="220"/>
      <c r="FI98" s="220"/>
      <c r="FJ98" s="220"/>
      <c r="FK98" s="227"/>
      <c r="FL98" s="220"/>
      <c r="FM98" s="220"/>
      <c r="FN98" s="220"/>
      <c r="FO98" s="220"/>
      <c r="FP98" s="220"/>
      <c r="FQ98" s="220"/>
      <c r="FR98" s="220"/>
      <c r="FS98" s="220"/>
      <c r="FT98" s="220"/>
      <c r="FU98" s="220"/>
      <c r="FV98" s="220"/>
      <c r="FW98" s="220"/>
      <c r="FX98" s="220"/>
      <c r="FY98" s="220"/>
      <c r="FZ98" s="220"/>
      <c r="GA98" s="220"/>
      <c r="GB98" s="220"/>
      <c r="GC98" s="220"/>
      <c r="GD98" s="220"/>
      <c r="GE98" s="227"/>
      <c r="GF98" s="71"/>
      <c r="GG98" s="71"/>
      <c r="GH98" s="71"/>
      <c r="GI98" s="71"/>
      <c r="GJ98" s="71"/>
      <c r="GK98" s="71"/>
      <c r="GL98" s="71"/>
      <c r="GM98" s="71"/>
    </row>
    <row r="99" spans="1:195" ht="12.75" hidden="1">
      <c r="A99" s="203">
        <v>2</v>
      </c>
      <c r="B99" s="203"/>
      <c r="C99" s="203"/>
      <c r="D99" s="203"/>
      <c r="E99" s="203"/>
      <c r="F99" s="208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8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08"/>
      <c r="BE99" s="220"/>
      <c r="BF99" s="220"/>
      <c r="BG99" s="220"/>
      <c r="BH99" s="220"/>
      <c r="BI99" s="220"/>
      <c r="BJ99" s="220"/>
      <c r="BK99" s="220"/>
      <c r="BL99" s="220"/>
      <c r="BM99" s="227"/>
      <c r="BN99" s="208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20"/>
      <c r="CB99" s="220"/>
      <c r="CC99" s="227"/>
      <c r="CD99" s="208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10"/>
      <c r="DN99" s="208"/>
      <c r="DO99" s="220"/>
      <c r="DP99" s="220"/>
      <c r="DQ99" s="220"/>
      <c r="DR99" s="220"/>
      <c r="DS99" s="220"/>
      <c r="DT99" s="220"/>
      <c r="DU99" s="220"/>
      <c r="DV99" s="220"/>
      <c r="DW99" s="220"/>
      <c r="DX99" s="220"/>
      <c r="DY99" s="220"/>
      <c r="DZ99" s="220"/>
      <c r="EA99" s="220"/>
      <c r="EB99" s="220"/>
      <c r="EC99" s="227"/>
      <c r="ED99" s="208"/>
      <c r="EE99" s="220"/>
      <c r="EF99" s="220"/>
      <c r="EG99" s="220"/>
      <c r="EH99" s="220"/>
      <c r="EI99" s="220"/>
      <c r="EJ99" s="220"/>
      <c r="EK99" s="220"/>
      <c r="EL99" s="220"/>
      <c r="EM99" s="220"/>
      <c r="EN99" s="220"/>
      <c r="EO99" s="220"/>
      <c r="EP99" s="220"/>
      <c r="EQ99" s="220"/>
      <c r="ER99" s="220"/>
      <c r="ES99" s="220"/>
      <c r="ET99" s="220"/>
      <c r="EU99" s="220"/>
      <c r="EV99" s="262"/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  <c r="FK99" s="227"/>
      <c r="FL99" s="220"/>
      <c r="FM99" s="220"/>
      <c r="FN99" s="220"/>
      <c r="FO99" s="220"/>
      <c r="FP99" s="220"/>
      <c r="FQ99" s="220"/>
      <c r="FR99" s="220"/>
      <c r="FS99" s="220"/>
      <c r="FT99" s="220"/>
      <c r="FU99" s="220"/>
      <c r="FV99" s="220"/>
      <c r="FW99" s="220"/>
      <c r="FX99" s="220"/>
      <c r="FY99" s="220"/>
      <c r="FZ99" s="220"/>
      <c r="GA99" s="220"/>
      <c r="GB99" s="220"/>
      <c r="GC99" s="220"/>
      <c r="GD99" s="220"/>
      <c r="GE99" s="227"/>
      <c r="GF99" s="71"/>
      <c r="GG99" s="71"/>
      <c r="GH99" s="71"/>
      <c r="GI99" s="71"/>
      <c r="GJ99" s="71"/>
      <c r="GK99" s="71"/>
      <c r="GL99" s="71"/>
      <c r="GM99" s="71"/>
    </row>
    <row r="100" spans="1:195" ht="12.75" hidden="1">
      <c r="A100" s="203">
        <v>3</v>
      </c>
      <c r="B100" s="203"/>
      <c r="C100" s="203"/>
      <c r="D100" s="203"/>
      <c r="E100" s="203"/>
      <c r="F100" s="208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8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08"/>
      <c r="BE100" s="220"/>
      <c r="BF100" s="220"/>
      <c r="BG100" s="220"/>
      <c r="BH100" s="220"/>
      <c r="BI100" s="220"/>
      <c r="BJ100" s="220"/>
      <c r="BK100" s="220"/>
      <c r="BL100" s="220"/>
      <c r="BM100" s="227"/>
      <c r="BN100" s="208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20"/>
      <c r="CB100" s="220"/>
      <c r="CC100" s="227"/>
      <c r="CD100" s="208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0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10"/>
      <c r="DN100" s="208"/>
      <c r="DO100" s="220"/>
      <c r="DP100" s="220"/>
      <c r="DQ100" s="220"/>
      <c r="DR100" s="220"/>
      <c r="DS100" s="220"/>
      <c r="DT100" s="220"/>
      <c r="DU100" s="220"/>
      <c r="DV100" s="220"/>
      <c r="DW100" s="220"/>
      <c r="DX100" s="220"/>
      <c r="DY100" s="220"/>
      <c r="DZ100" s="220"/>
      <c r="EA100" s="220"/>
      <c r="EB100" s="220"/>
      <c r="EC100" s="227"/>
      <c r="ED100" s="208"/>
      <c r="EE100" s="220"/>
      <c r="EF100" s="220"/>
      <c r="EG100" s="220"/>
      <c r="EH100" s="220"/>
      <c r="EI100" s="220"/>
      <c r="EJ100" s="220"/>
      <c r="EK100" s="220"/>
      <c r="EL100" s="220"/>
      <c r="EM100" s="220"/>
      <c r="EN100" s="220"/>
      <c r="EO100" s="220"/>
      <c r="EP100" s="220"/>
      <c r="EQ100" s="220"/>
      <c r="ER100" s="220"/>
      <c r="ES100" s="220"/>
      <c r="ET100" s="220"/>
      <c r="EU100" s="220"/>
      <c r="EV100" s="262"/>
      <c r="EW100" s="220"/>
      <c r="EX100" s="220"/>
      <c r="EY100" s="220"/>
      <c r="EZ100" s="220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0"/>
      <c r="FK100" s="227"/>
      <c r="FL100" s="220"/>
      <c r="FM100" s="220"/>
      <c r="FN100" s="220"/>
      <c r="FO100" s="220"/>
      <c r="FP100" s="220"/>
      <c r="FQ100" s="220"/>
      <c r="FR100" s="220"/>
      <c r="FS100" s="220"/>
      <c r="FT100" s="220"/>
      <c r="FU100" s="220"/>
      <c r="FV100" s="220"/>
      <c r="FW100" s="220"/>
      <c r="FX100" s="220"/>
      <c r="FY100" s="220"/>
      <c r="FZ100" s="220"/>
      <c r="GA100" s="220"/>
      <c r="GB100" s="220"/>
      <c r="GC100" s="220"/>
      <c r="GD100" s="220"/>
      <c r="GE100" s="227"/>
      <c r="GF100" s="71"/>
      <c r="GG100" s="71"/>
      <c r="GH100" s="71"/>
      <c r="GI100" s="71"/>
      <c r="GJ100" s="71"/>
      <c r="GK100" s="71"/>
      <c r="GL100" s="71"/>
      <c r="GM100" s="71"/>
    </row>
    <row r="101" spans="1:195" ht="12.75" hidden="1">
      <c r="A101" s="203"/>
      <c r="B101" s="203"/>
      <c r="C101" s="203"/>
      <c r="D101" s="203"/>
      <c r="E101" s="203"/>
      <c r="F101" s="200" t="s">
        <v>18</v>
      </c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8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08"/>
      <c r="BE101" s="220"/>
      <c r="BF101" s="220"/>
      <c r="BG101" s="220"/>
      <c r="BH101" s="220"/>
      <c r="BI101" s="220"/>
      <c r="BJ101" s="220"/>
      <c r="BK101" s="220"/>
      <c r="BL101" s="220"/>
      <c r="BM101" s="227"/>
      <c r="BN101" s="208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20"/>
      <c r="CB101" s="220"/>
      <c r="CC101" s="227"/>
      <c r="CD101" s="208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0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10"/>
      <c r="DN101" s="208"/>
      <c r="DO101" s="220"/>
      <c r="DP101" s="220"/>
      <c r="DQ101" s="220"/>
      <c r="DR101" s="220"/>
      <c r="DS101" s="220"/>
      <c r="DT101" s="220"/>
      <c r="DU101" s="220"/>
      <c r="DV101" s="220"/>
      <c r="DW101" s="220"/>
      <c r="DX101" s="220"/>
      <c r="DY101" s="220"/>
      <c r="DZ101" s="220"/>
      <c r="EA101" s="220"/>
      <c r="EB101" s="220"/>
      <c r="EC101" s="227"/>
      <c r="ED101" s="208"/>
      <c r="EE101" s="220"/>
      <c r="EF101" s="220"/>
      <c r="EG101" s="220"/>
      <c r="EH101" s="220"/>
      <c r="EI101" s="220"/>
      <c r="EJ101" s="220"/>
      <c r="EK101" s="220"/>
      <c r="EL101" s="220"/>
      <c r="EM101" s="220"/>
      <c r="EN101" s="220"/>
      <c r="EO101" s="220"/>
      <c r="EP101" s="220"/>
      <c r="EQ101" s="220"/>
      <c r="ER101" s="220"/>
      <c r="ES101" s="220"/>
      <c r="ET101" s="220"/>
      <c r="EU101" s="220"/>
      <c r="EV101" s="262"/>
      <c r="EW101" s="220"/>
      <c r="EX101" s="220"/>
      <c r="EY101" s="220"/>
      <c r="EZ101" s="220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7"/>
      <c r="FL101" s="220"/>
      <c r="FM101" s="220"/>
      <c r="FN101" s="220"/>
      <c r="FO101" s="220"/>
      <c r="FP101" s="220"/>
      <c r="FQ101" s="220"/>
      <c r="FR101" s="220"/>
      <c r="FS101" s="220"/>
      <c r="FT101" s="220"/>
      <c r="FU101" s="220"/>
      <c r="FV101" s="220"/>
      <c r="FW101" s="220"/>
      <c r="FX101" s="220"/>
      <c r="FY101" s="220"/>
      <c r="FZ101" s="220"/>
      <c r="GA101" s="220"/>
      <c r="GB101" s="220"/>
      <c r="GC101" s="220"/>
      <c r="GD101" s="220"/>
      <c r="GE101" s="227"/>
      <c r="GF101" s="71"/>
      <c r="GG101" s="71"/>
      <c r="GH101" s="71"/>
      <c r="GI101" s="71"/>
      <c r="GJ101" s="71"/>
      <c r="GK101" s="71"/>
      <c r="GL101" s="71"/>
      <c r="GM101" s="71"/>
    </row>
    <row r="102" spans="1:195" ht="29.25" customHeight="1" hidden="1">
      <c r="A102" s="222" t="s">
        <v>155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3"/>
      <c r="FZ102" s="223"/>
      <c r="GA102" s="223"/>
      <c r="GB102" s="223"/>
      <c r="GC102" s="223"/>
      <c r="GD102" s="223"/>
      <c r="GE102" s="223"/>
      <c r="GF102" s="71"/>
      <c r="GG102" s="71"/>
      <c r="GH102" s="71"/>
      <c r="GI102" s="71"/>
      <c r="GJ102" s="71"/>
      <c r="GK102" s="71"/>
      <c r="GL102" s="71"/>
      <c r="GM102" s="71"/>
    </row>
    <row r="103" spans="1:195" ht="11.25" hidden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</row>
    <row r="104" spans="1:195" ht="12">
      <c r="A104" s="206" t="s">
        <v>157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  <c r="FA104" s="206"/>
      <c r="FB104" s="206"/>
      <c r="FC104" s="206"/>
      <c r="FD104" s="206"/>
      <c r="FE104" s="206"/>
      <c r="FF104" s="206"/>
      <c r="FG104" s="206"/>
      <c r="FH104" s="206"/>
      <c r="FI104" s="206"/>
      <c r="FJ104" s="206"/>
      <c r="FK104" s="206"/>
      <c r="FL104" s="206"/>
      <c r="FM104" s="206"/>
      <c r="FN104" s="206"/>
      <c r="FO104" s="206"/>
      <c r="FP104" s="206"/>
      <c r="FQ104" s="206"/>
      <c r="FR104" s="206"/>
      <c r="FS104" s="206"/>
      <c r="FT104" s="206"/>
      <c r="FU104" s="206"/>
      <c r="FV104" s="206"/>
      <c r="FW104" s="206"/>
      <c r="FX104" s="206"/>
      <c r="FY104" s="206"/>
      <c r="FZ104" s="206"/>
      <c r="GA104" s="206"/>
      <c r="GB104" s="206"/>
      <c r="GC104" s="206"/>
      <c r="GD104" s="206"/>
      <c r="GE104" s="206"/>
      <c r="GF104" s="71"/>
      <c r="GG104" s="71"/>
      <c r="GH104" s="71"/>
      <c r="GI104" s="71"/>
      <c r="GJ104" s="71"/>
      <c r="GK104" s="71"/>
      <c r="GL104" s="71"/>
      <c r="GM104" s="71"/>
    </row>
    <row r="105" spans="188:195" ht="11.25">
      <c r="GF105" s="71"/>
      <c r="GG105" s="71"/>
      <c r="GH105" s="71"/>
      <c r="GI105" s="71"/>
      <c r="GJ105" s="71"/>
      <c r="GK105" s="71"/>
      <c r="GL105" s="71"/>
      <c r="GM105" s="71"/>
    </row>
    <row r="106" spans="1:195" ht="27.75" customHeight="1">
      <c r="A106" s="203" t="s">
        <v>106</v>
      </c>
      <c r="B106" s="203"/>
      <c r="C106" s="203"/>
      <c r="D106" s="203"/>
      <c r="E106" s="203"/>
      <c r="F106" s="208" t="s">
        <v>35</v>
      </c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10"/>
      <c r="ES106" s="208" t="s">
        <v>109</v>
      </c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10"/>
      <c r="GF106" s="71"/>
      <c r="GG106" s="71"/>
      <c r="GH106" s="71"/>
      <c r="GI106" s="71"/>
      <c r="GJ106" s="71"/>
      <c r="GK106" s="71"/>
      <c r="GL106" s="71"/>
      <c r="GM106" s="71"/>
    </row>
    <row r="107" spans="1:195" ht="12.75" customHeight="1">
      <c r="A107" s="203">
        <v>1</v>
      </c>
      <c r="B107" s="203"/>
      <c r="C107" s="203"/>
      <c r="D107" s="203"/>
      <c r="E107" s="203"/>
      <c r="F107" s="224" t="s">
        <v>260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6"/>
      <c r="ES107" s="179">
        <v>83097.06</v>
      </c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10"/>
      <c r="GF107" s="71"/>
      <c r="GG107" s="71"/>
      <c r="GH107" s="71"/>
      <c r="GI107" s="71"/>
      <c r="GJ107" s="71"/>
      <c r="GK107" s="71"/>
      <c r="GL107" s="71"/>
      <c r="GM107" s="71"/>
    </row>
    <row r="108" spans="1:195" ht="11.25" hidden="1">
      <c r="A108" s="203">
        <v>2</v>
      </c>
      <c r="B108" s="203"/>
      <c r="C108" s="203"/>
      <c r="D108" s="203"/>
      <c r="E108" s="203"/>
      <c r="F108" s="208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10"/>
      <c r="ES108" s="208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10"/>
      <c r="GF108" s="71"/>
      <c r="GG108" s="71"/>
      <c r="GH108" s="71"/>
      <c r="GI108" s="71"/>
      <c r="GJ108" s="71"/>
      <c r="GK108" s="71"/>
      <c r="GL108" s="71"/>
      <c r="GM108" s="71"/>
    </row>
    <row r="109" spans="1:195" ht="11.25">
      <c r="A109" s="224" t="s">
        <v>18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6"/>
      <c r="ES109" s="179">
        <f>ES107</f>
        <v>83097.06</v>
      </c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10"/>
      <c r="GF109" s="71"/>
      <c r="GG109" s="71"/>
      <c r="GH109" s="71"/>
      <c r="GI109" s="71"/>
      <c r="GJ109" s="71"/>
      <c r="GK109" s="71"/>
      <c r="GL109" s="71"/>
      <c r="GM109" s="71"/>
    </row>
    <row r="110" spans="1:195" ht="22.5" customHeight="1" hidden="1">
      <c r="A110" s="222" t="s">
        <v>183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3"/>
      <c r="FZ110" s="223"/>
      <c r="GA110" s="223"/>
      <c r="GB110" s="223"/>
      <c r="GC110" s="223"/>
      <c r="GD110" s="223"/>
      <c r="GE110" s="223"/>
      <c r="GF110" s="71"/>
      <c r="GG110" s="71"/>
      <c r="GH110" s="71"/>
      <c r="GI110" s="71"/>
      <c r="GJ110" s="71"/>
      <c r="GK110" s="71"/>
      <c r="GL110" s="71"/>
      <c r="GM110" s="71"/>
    </row>
    <row r="111" spans="1:195" ht="12.75">
      <c r="A111" s="263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4"/>
      <c r="DZ111" s="264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  <c r="EM111" s="264"/>
      <c r="EN111" s="264"/>
      <c r="EO111" s="264"/>
      <c r="EP111" s="264"/>
      <c r="EQ111" s="264"/>
      <c r="ER111" s="264"/>
      <c r="ES111" s="264"/>
      <c r="ET111" s="264"/>
      <c r="EU111" s="264"/>
      <c r="EV111" s="264"/>
      <c r="EW111" s="264"/>
      <c r="EX111" s="264"/>
      <c r="EY111" s="264"/>
      <c r="EZ111" s="264"/>
      <c r="FA111" s="264"/>
      <c r="FB111" s="264"/>
      <c r="FC111" s="264"/>
      <c r="FD111" s="264"/>
      <c r="FE111" s="264"/>
      <c r="FF111" s="264"/>
      <c r="FG111" s="264"/>
      <c r="FH111" s="264"/>
      <c r="FI111" s="264"/>
      <c r="FJ111" s="264"/>
      <c r="FK111" s="264"/>
      <c r="FL111" s="264"/>
      <c r="FM111" s="264"/>
      <c r="FN111" s="264"/>
      <c r="FO111" s="264"/>
      <c r="FP111" s="264"/>
      <c r="FQ111" s="264"/>
      <c r="FR111" s="264"/>
      <c r="FS111" s="264"/>
      <c r="FT111" s="264"/>
      <c r="FU111" s="264"/>
      <c r="FV111" s="264"/>
      <c r="FW111" s="264"/>
      <c r="FX111" s="264"/>
      <c r="FY111" s="264"/>
      <c r="FZ111" s="264"/>
      <c r="GA111" s="264"/>
      <c r="GB111" s="264"/>
      <c r="GC111" s="264"/>
      <c r="GD111" s="264"/>
      <c r="GE111" s="264"/>
      <c r="GF111" s="71"/>
      <c r="GG111" s="71"/>
      <c r="GH111" s="71"/>
      <c r="GI111" s="71"/>
      <c r="GJ111" s="71"/>
      <c r="GK111" s="71"/>
      <c r="GL111" s="71"/>
      <c r="GM111" s="71"/>
    </row>
    <row r="112" spans="1:195" ht="11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</row>
    <row r="113" spans="1:195" ht="11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</row>
    <row r="114" spans="1:195" ht="11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</row>
    <row r="115" spans="1:195" ht="11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</row>
    <row r="116" spans="1:195" ht="11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</row>
    <row r="117" spans="1:195" ht="11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</row>
    <row r="118" spans="1:195" ht="11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</row>
    <row r="119" spans="1:195" ht="11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</row>
    <row r="120" spans="1:195" ht="11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</row>
    <row r="121" spans="1:195" ht="11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</row>
    <row r="122" spans="1:195" ht="11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</row>
    <row r="123" spans="1:195" ht="11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</row>
    <row r="124" spans="1:195" ht="11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</row>
    <row r="125" spans="1:195" ht="11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</row>
    <row r="126" spans="1:195" ht="11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</row>
    <row r="127" spans="1:195" ht="11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</row>
    <row r="128" spans="1:195" ht="11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</row>
    <row r="129" spans="1:195" ht="11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</row>
    <row r="130" spans="1:195" ht="11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</row>
    <row r="131" spans="1:195" ht="11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</row>
    <row r="132" spans="1:195" ht="11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</row>
    <row r="133" spans="1:195" ht="11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</row>
    <row r="134" spans="1:195" ht="11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</row>
    <row r="135" spans="1:195" ht="11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</row>
    <row r="136" spans="1:195" ht="11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</row>
    <row r="137" spans="1:195" ht="11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</row>
    <row r="138" spans="1:195" ht="11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</row>
    <row r="139" spans="1:195" ht="11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</row>
    <row r="140" spans="1:195" ht="11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</row>
    <row r="141" spans="1:195" ht="11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</row>
    <row r="142" spans="1:195" ht="11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</row>
    <row r="143" spans="1:195" ht="11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</row>
    <row r="144" spans="1:195" ht="11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</row>
    <row r="145" spans="1:195" ht="11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</row>
    <row r="146" spans="1:195" ht="11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</row>
    <row r="147" spans="1:195" ht="11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</row>
    <row r="148" spans="1:195" ht="11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</row>
    <row r="149" spans="1:195" ht="11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</row>
    <row r="150" spans="1:195" ht="11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</row>
    <row r="151" spans="1:195" ht="11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</row>
    <row r="152" spans="1:195" ht="11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</row>
    <row r="153" spans="1:195" ht="11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</row>
    <row r="154" spans="1:195" ht="11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</row>
    <row r="155" spans="1:195" ht="11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</row>
    <row r="156" spans="1:195" ht="11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</row>
    <row r="157" spans="1:195" ht="11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</row>
    <row r="158" spans="1:195" ht="11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</row>
    <row r="159" spans="1:195" ht="11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</row>
    <row r="160" spans="1:195" ht="11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</row>
    <row r="161" spans="1:195" ht="11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</row>
    <row r="162" spans="1:195" ht="11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</row>
    <row r="163" spans="1:195" ht="11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</row>
    <row r="164" spans="1:195" ht="11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</row>
    <row r="165" spans="1:195" ht="11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</row>
    <row r="166" spans="1:195" ht="11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</row>
    <row r="167" spans="1:195" ht="11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</row>
    <row r="168" spans="1:195" ht="11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</row>
    <row r="169" spans="1:195" ht="11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</row>
    <row r="170" spans="1:195" ht="11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</row>
    <row r="171" spans="1:195" ht="11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</row>
    <row r="172" spans="1:195" ht="11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</row>
    <row r="173" spans="1:195" ht="11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</row>
    <row r="174" spans="1:195" ht="11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</row>
    <row r="175" spans="1:195" ht="11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</row>
    <row r="176" spans="1:195" ht="11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</row>
    <row r="177" spans="1:195" ht="11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</row>
    <row r="178" spans="1:195" ht="11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</row>
    <row r="179" spans="1:195" ht="11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</row>
    <row r="180" spans="1:195" ht="11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</row>
    <row r="181" spans="1:195" ht="11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</row>
    <row r="182" spans="1:195" ht="11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</row>
    <row r="183" spans="1:195" ht="11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</row>
    <row r="184" spans="1:195" ht="11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</row>
    <row r="185" spans="1:195" ht="11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</row>
    <row r="186" spans="1:195" ht="11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</row>
    <row r="187" spans="1:195" ht="11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</row>
    <row r="188" spans="1:195" ht="11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</row>
    <row r="189" spans="1:195" ht="11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</row>
    <row r="190" spans="1:195" ht="11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</row>
    <row r="191" spans="1:195" ht="11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/>
      <c r="GF191" s="71"/>
      <c r="GG191" s="71"/>
      <c r="GH191" s="71"/>
      <c r="GI191" s="71"/>
      <c r="GJ191" s="71"/>
      <c r="GK191" s="71"/>
      <c r="GL191" s="71"/>
      <c r="GM191" s="71"/>
    </row>
    <row r="192" spans="1:195" ht="11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</row>
    <row r="193" spans="1:195" ht="11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</row>
    <row r="194" spans="1:195" ht="11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</row>
    <row r="195" spans="1:195" ht="11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/>
      <c r="GF195" s="71"/>
      <c r="GG195" s="71"/>
      <c r="GH195" s="71"/>
      <c r="GI195" s="71"/>
      <c r="GJ195" s="71"/>
      <c r="GK195" s="71"/>
      <c r="GL195" s="71"/>
      <c r="GM195" s="71"/>
    </row>
    <row r="196" spans="1:195" ht="11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</row>
    <row r="197" spans="1:195" ht="11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</row>
    <row r="198" spans="1:195" ht="11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</row>
    <row r="199" spans="1:195" ht="11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</row>
    <row r="200" spans="1:195" ht="11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</row>
    <row r="201" spans="1:195" ht="11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</row>
    <row r="202" spans="1:195" ht="11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</row>
    <row r="203" spans="1:195" ht="11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</row>
    <row r="204" spans="1:195" ht="11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</row>
    <row r="205" spans="1:195" ht="11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</row>
    <row r="206" spans="1:195" ht="11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</row>
    <row r="207" spans="1:195" ht="11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</row>
    <row r="208" spans="1:195" ht="11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/>
      <c r="GG208" s="71"/>
      <c r="GH208" s="71"/>
      <c r="GI208" s="71"/>
      <c r="GJ208" s="71"/>
      <c r="GK208" s="71"/>
      <c r="GL208" s="71"/>
      <c r="GM208" s="71"/>
    </row>
    <row r="209" spans="1:195" ht="11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</row>
    <row r="210" spans="1:195" ht="11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</row>
    <row r="211" spans="1:195" ht="11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</row>
    <row r="212" spans="1:195" ht="11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</row>
    <row r="213" spans="1:195" ht="11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</row>
    <row r="214" spans="1:195" ht="11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</row>
    <row r="215" spans="1:195" ht="11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</row>
    <row r="216" spans="1:195" ht="11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</row>
    <row r="217" spans="1:195" ht="11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</row>
    <row r="218" spans="1:195" ht="11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</row>
    <row r="219" spans="1:195" ht="11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</row>
    <row r="220" spans="1:195" ht="11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</row>
    <row r="221" spans="1:195" ht="11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</row>
    <row r="222" spans="1:195" ht="11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</row>
    <row r="223" spans="1:195" ht="11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</row>
    <row r="224" spans="1:195" ht="11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</row>
    <row r="225" spans="1:195" ht="11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</row>
    <row r="226" spans="1:195" ht="11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</row>
    <row r="227" spans="1:195" ht="11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</row>
    <row r="228" spans="1:195" ht="11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</row>
    <row r="229" spans="1:195" ht="11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</row>
    <row r="230" spans="1:195" ht="11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</row>
    <row r="231" spans="1:195" ht="11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</row>
    <row r="232" spans="1:195" ht="11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</row>
    <row r="233" spans="1:195" ht="11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</row>
    <row r="234" spans="1:195" ht="11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</row>
    <row r="235" spans="1:195" ht="11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</row>
    <row r="236" spans="1:195" ht="11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</row>
    <row r="237" spans="1:195" ht="11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/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</row>
    <row r="238" spans="1:195" ht="11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</row>
    <row r="239" spans="1:195" ht="11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</row>
    <row r="240" spans="1:195" ht="11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</row>
    <row r="241" spans="1:195" ht="11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</row>
    <row r="242" spans="1:195" ht="11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/>
      <c r="GI242" s="71"/>
      <c r="GJ242" s="71"/>
      <c r="GK242" s="71"/>
      <c r="GL242" s="71"/>
      <c r="GM242" s="71"/>
    </row>
    <row r="243" spans="1:195" ht="11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</row>
    <row r="244" spans="1:195" ht="11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  <c r="FS244" s="71"/>
      <c r="FT244" s="71"/>
      <c r="FU244" s="71"/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</row>
    <row r="245" spans="1:195" ht="11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</row>
    <row r="246" spans="1:195" ht="11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/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</row>
    <row r="247" spans="1:195" ht="11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71"/>
      <c r="FX247" s="71"/>
      <c r="FY247" s="71"/>
      <c r="FZ247" s="71"/>
      <c r="GA247" s="71"/>
      <c r="GB247" s="71"/>
      <c r="GC247" s="71"/>
      <c r="GD247" s="71"/>
      <c r="GE247" s="71"/>
      <c r="GF247" s="71"/>
      <c r="GG247" s="71"/>
      <c r="GH247" s="71"/>
      <c r="GI247" s="71"/>
      <c r="GJ247" s="71"/>
      <c r="GK247" s="71"/>
      <c r="GL247" s="71"/>
      <c r="GM247" s="71"/>
    </row>
    <row r="248" spans="1:195" ht="11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</row>
    <row r="249" spans="1:195" ht="11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</row>
    <row r="250" spans="1:195" ht="11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</row>
    <row r="251" spans="1:195" ht="11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</row>
    <row r="252" spans="1:195" ht="11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</row>
    <row r="253" spans="1:195" ht="11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  <c r="FS253" s="71"/>
      <c r="FT253" s="71"/>
      <c r="FU253" s="71"/>
      <c r="FV253" s="71"/>
      <c r="FW253" s="71"/>
      <c r="FX253" s="71"/>
      <c r="FY253" s="71"/>
      <c r="FZ253" s="71"/>
      <c r="GA253" s="71"/>
      <c r="GB253" s="71"/>
      <c r="GC253" s="71"/>
      <c r="GD253" s="71"/>
      <c r="GE253" s="71"/>
      <c r="GF253" s="71"/>
      <c r="GG253" s="71"/>
      <c r="GH253" s="71"/>
      <c r="GI253" s="71"/>
      <c r="GJ253" s="71"/>
      <c r="GK253" s="71"/>
      <c r="GL253" s="71"/>
      <c r="GM253" s="71"/>
    </row>
    <row r="254" spans="1:195" ht="11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</row>
    <row r="255" spans="1:195" ht="11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</row>
    <row r="256" spans="1:195" ht="11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</row>
    <row r="257" spans="1:195" ht="11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</row>
    <row r="258" spans="1:195" ht="11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</row>
    <row r="259" spans="1:195" ht="11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</row>
    <row r="260" spans="1:195" ht="11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</row>
    <row r="261" spans="1:195" ht="11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</row>
    <row r="262" spans="1:195" ht="11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</row>
    <row r="263" spans="1:195" ht="11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</row>
    <row r="264" spans="1:195" ht="11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</row>
    <row r="265" spans="1:195" ht="11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</row>
    <row r="266" spans="1:195" ht="11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</row>
    <row r="267" spans="1:195" ht="11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</row>
    <row r="268" spans="1:195" ht="11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</row>
    <row r="269" spans="1:195" ht="11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</row>
    <row r="270" spans="1:195" ht="11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</row>
    <row r="271" spans="1:195" ht="11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</row>
    <row r="272" spans="1:195" ht="11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  <c r="FS272" s="71"/>
      <c r="FT272" s="71"/>
      <c r="FU272" s="71"/>
      <c r="FV272" s="71"/>
      <c r="FW272" s="71"/>
      <c r="FX272" s="71"/>
      <c r="FY272" s="71"/>
      <c r="FZ272" s="71"/>
      <c r="GA272" s="71"/>
      <c r="GB272" s="71"/>
      <c r="GC272" s="71"/>
      <c r="GD272" s="71"/>
      <c r="GE272" s="71"/>
      <c r="GF272" s="71"/>
      <c r="GG272" s="71"/>
      <c r="GH272" s="71"/>
      <c r="GI272" s="71"/>
      <c r="GJ272" s="71"/>
      <c r="GK272" s="71"/>
      <c r="GL272" s="71"/>
      <c r="GM272" s="71"/>
    </row>
    <row r="273" spans="1:195" ht="11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  <c r="FS273" s="71"/>
      <c r="FT273" s="71"/>
      <c r="FU273" s="71"/>
      <c r="FV273" s="71"/>
      <c r="FW273" s="71"/>
      <c r="FX273" s="71"/>
      <c r="FY273" s="71"/>
      <c r="FZ273" s="71"/>
      <c r="GA273" s="71"/>
      <c r="GB273" s="71"/>
      <c r="GC273" s="71"/>
      <c r="GD273" s="71"/>
      <c r="GE273" s="71"/>
      <c r="GF273" s="71"/>
      <c r="GG273" s="71"/>
      <c r="GH273" s="71"/>
      <c r="GI273" s="71"/>
      <c r="GJ273" s="71"/>
      <c r="GK273" s="71"/>
      <c r="GL273" s="71"/>
      <c r="GM273" s="71"/>
    </row>
    <row r="274" spans="1:195" ht="11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  <c r="FS274" s="71"/>
      <c r="FT274" s="71"/>
      <c r="FU274" s="71"/>
      <c r="FV274" s="71"/>
      <c r="FW274" s="71"/>
      <c r="FX274" s="71"/>
      <c r="FY274" s="71"/>
      <c r="FZ274" s="71"/>
      <c r="GA274" s="71"/>
      <c r="GB274" s="71"/>
      <c r="GC274" s="71"/>
      <c r="GD274" s="71"/>
      <c r="GE274" s="71"/>
      <c r="GF274" s="71"/>
      <c r="GG274" s="71"/>
      <c r="GH274" s="71"/>
      <c r="GI274" s="71"/>
      <c r="GJ274" s="71"/>
      <c r="GK274" s="71"/>
      <c r="GL274" s="71"/>
      <c r="GM274" s="71"/>
    </row>
    <row r="275" spans="1:195" ht="11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  <c r="FS275" s="71"/>
      <c r="FT275" s="71"/>
      <c r="FU275" s="71"/>
      <c r="FV275" s="71"/>
      <c r="FW275" s="71"/>
      <c r="FX275" s="71"/>
      <c r="FY275" s="71"/>
      <c r="FZ275" s="71"/>
      <c r="GA275" s="71"/>
      <c r="GB275" s="71"/>
      <c r="GC275" s="71"/>
      <c r="GD275" s="71"/>
      <c r="GE275" s="71"/>
      <c r="GF275" s="71"/>
      <c r="GG275" s="71"/>
      <c r="GH275" s="71"/>
      <c r="GI275" s="71"/>
      <c r="GJ275" s="71"/>
      <c r="GK275" s="71"/>
      <c r="GL275" s="71"/>
      <c r="GM275" s="71"/>
    </row>
    <row r="276" spans="1:195" ht="11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  <c r="FN276" s="71"/>
      <c r="FO276" s="71"/>
      <c r="FP276" s="71"/>
      <c r="FQ276" s="71"/>
      <c r="FR276" s="71"/>
      <c r="FS276" s="71"/>
      <c r="FT276" s="71"/>
      <c r="FU276" s="71"/>
      <c r="FV276" s="71"/>
      <c r="FW276" s="71"/>
      <c r="FX276" s="71"/>
      <c r="FY276" s="71"/>
      <c r="FZ276" s="71"/>
      <c r="GA276" s="71"/>
      <c r="GB276" s="71"/>
      <c r="GC276" s="71"/>
      <c r="GD276" s="71"/>
      <c r="GE276" s="71"/>
      <c r="GF276" s="71"/>
      <c r="GG276" s="71"/>
      <c r="GH276" s="71"/>
      <c r="GI276" s="71"/>
      <c r="GJ276" s="71"/>
      <c r="GK276" s="71"/>
      <c r="GL276" s="71"/>
      <c r="GM276" s="71"/>
    </row>
    <row r="277" spans="1:195" ht="11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  <c r="FS277" s="71"/>
      <c r="FT277" s="71"/>
      <c r="FU277" s="71"/>
      <c r="FV277" s="71"/>
      <c r="FW277" s="71"/>
      <c r="FX277" s="71"/>
      <c r="FY277" s="71"/>
      <c r="FZ277" s="71"/>
      <c r="GA277" s="71"/>
      <c r="GB277" s="71"/>
      <c r="GC277" s="71"/>
      <c r="GD277" s="71"/>
      <c r="GE277" s="71"/>
      <c r="GF277" s="71"/>
      <c r="GG277" s="71"/>
      <c r="GH277" s="71"/>
      <c r="GI277" s="71"/>
      <c r="GJ277" s="71"/>
      <c r="GK277" s="71"/>
      <c r="GL277" s="71"/>
      <c r="GM277" s="71"/>
    </row>
    <row r="278" spans="1:195" ht="11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  <c r="FQ278" s="71"/>
      <c r="FR278" s="71"/>
      <c r="FS278" s="71"/>
      <c r="FT278" s="71"/>
      <c r="FU278" s="71"/>
      <c r="FV278" s="71"/>
      <c r="FW278" s="71"/>
      <c r="FX278" s="71"/>
      <c r="FY278" s="71"/>
      <c r="FZ278" s="71"/>
      <c r="GA278" s="71"/>
      <c r="GB278" s="71"/>
      <c r="GC278" s="71"/>
      <c r="GD278" s="71"/>
      <c r="GE278" s="71"/>
      <c r="GF278" s="71"/>
      <c r="GG278" s="71"/>
      <c r="GH278" s="71"/>
      <c r="GI278" s="71"/>
      <c r="GJ278" s="71"/>
      <c r="GK278" s="71"/>
      <c r="GL278" s="71"/>
      <c r="GM278" s="71"/>
    </row>
    <row r="279" spans="1:195" ht="11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  <c r="FS279" s="71"/>
      <c r="FT279" s="71"/>
      <c r="FU279" s="71"/>
      <c r="FV279" s="71"/>
      <c r="FW279" s="71"/>
      <c r="FX279" s="71"/>
      <c r="FY279" s="71"/>
      <c r="FZ279" s="71"/>
      <c r="GA279" s="71"/>
      <c r="GB279" s="71"/>
      <c r="GC279" s="71"/>
      <c r="GD279" s="71"/>
      <c r="GE279" s="71"/>
      <c r="GF279" s="71"/>
      <c r="GG279" s="71"/>
      <c r="GH279" s="71"/>
      <c r="GI279" s="71"/>
      <c r="GJ279" s="71"/>
      <c r="GK279" s="71"/>
      <c r="GL279" s="71"/>
      <c r="GM279" s="71"/>
    </row>
    <row r="280" spans="1:195" ht="11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  <c r="FQ280" s="71"/>
      <c r="FR280" s="71"/>
      <c r="FS280" s="71"/>
      <c r="FT280" s="71"/>
      <c r="FU280" s="71"/>
      <c r="FV280" s="71"/>
      <c r="FW280" s="71"/>
      <c r="FX280" s="71"/>
      <c r="FY280" s="71"/>
      <c r="FZ280" s="71"/>
      <c r="GA280" s="71"/>
      <c r="GB280" s="71"/>
      <c r="GC280" s="71"/>
      <c r="GD280" s="71"/>
      <c r="GE280" s="71"/>
      <c r="GF280" s="71"/>
      <c r="GG280" s="71"/>
      <c r="GH280" s="71"/>
      <c r="GI280" s="71"/>
      <c r="GJ280" s="71"/>
      <c r="GK280" s="71"/>
      <c r="GL280" s="71"/>
      <c r="GM280" s="71"/>
    </row>
    <row r="281" spans="1:195" ht="11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  <c r="FS281" s="71"/>
      <c r="FT281" s="71"/>
      <c r="FU281" s="71"/>
      <c r="FV281" s="71"/>
      <c r="FW281" s="71"/>
      <c r="FX281" s="71"/>
      <c r="FY281" s="71"/>
      <c r="FZ281" s="71"/>
      <c r="GA281" s="71"/>
      <c r="GB281" s="71"/>
      <c r="GC281" s="71"/>
      <c r="GD281" s="71"/>
      <c r="GE281" s="71"/>
      <c r="GF281" s="71"/>
      <c r="GG281" s="71"/>
      <c r="GH281" s="71"/>
      <c r="GI281" s="71"/>
      <c r="GJ281" s="71"/>
      <c r="GK281" s="71"/>
      <c r="GL281" s="71"/>
      <c r="GM281" s="71"/>
    </row>
    <row r="282" spans="1:195" ht="11.2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  <c r="FS282" s="71"/>
      <c r="FT282" s="71"/>
      <c r="FU282" s="71"/>
      <c r="FV282" s="71"/>
      <c r="FW282" s="71"/>
      <c r="FX282" s="71"/>
      <c r="FY282" s="71"/>
      <c r="FZ282" s="71"/>
      <c r="GA282" s="71"/>
      <c r="GB282" s="71"/>
      <c r="GC282" s="71"/>
      <c r="GD282" s="71"/>
      <c r="GE282" s="71"/>
      <c r="GF282" s="71"/>
      <c r="GG282" s="71"/>
      <c r="GH282" s="71"/>
      <c r="GI282" s="71"/>
      <c r="GJ282" s="71"/>
      <c r="GK282" s="71"/>
      <c r="GL282" s="71"/>
      <c r="GM282" s="71"/>
    </row>
    <row r="283" spans="1:195" ht="11.2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</row>
    <row r="284" spans="1:195" ht="11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</row>
    <row r="285" spans="1:195" ht="11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</row>
    <row r="286" spans="1:195" ht="11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</row>
    <row r="287" spans="1:195" ht="11.2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  <c r="FQ287" s="71"/>
      <c r="FR287" s="71"/>
      <c r="FS287" s="71"/>
      <c r="FT287" s="71"/>
      <c r="FU287" s="71"/>
      <c r="FV287" s="71"/>
      <c r="FW287" s="71"/>
      <c r="FX287" s="71"/>
      <c r="FY287" s="71"/>
      <c r="FZ287" s="71"/>
      <c r="GA287" s="71"/>
      <c r="GB287" s="71"/>
      <c r="GC287" s="71"/>
      <c r="GD287" s="71"/>
      <c r="GE287" s="71"/>
      <c r="GF287" s="71"/>
      <c r="GG287" s="71"/>
      <c r="GH287" s="71"/>
      <c r="GI287" s="71"/>
      <c r="GJ287" s="71"/>
      <c r="GK287" s="71"/>
      <c r="GL287" s="71"/>
      <c r="GM287" s="71"/>
    </row>
    <row r="288" spans="1:195" ht="11.2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  <c r="FS288" s="71"/>
      <c r="FT288" s="71"/>
      <c r="FU288" s="71"/>
      <c r="FV288" s="71"/>
      <c r="FW288" s="71"/>
      <c r="FX288" s="71"/>
      <c r="FY288" s="71"/>
      <c r="FZ288" s="71"/>
      <c r="GA288" s="71"/>
      <c r="GB288" s="71"/>
      <c r="GC288" s="71"/>
      <c r="GD288" s="71"/>
      <c r="GE288" s="71"/>
      <c r="GF288" s="71"/>
      <c r="GG288" s="71"/>
      <c r="GH288" s="71"/>
      <c r="GI288" s="71"/>
      <c r="GJ288" s="71"/>
      <c r="GK288" s="71"/>
      <c r="GL288" s="71"/>
      <c r="GM288" s="71"/>
    </row>
    <row r="289" spans="1:195" ht="11.2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  <c r="GE289" s="71"/>
      <c r="GF289" s="71"/>
      <c r="GG289" s="71"/>
      <c r="GH289" s="71"/>
      <c r="GI289" s="71"/>
      <c r="GJ289" s="71"/>
      <c r="GK289" s="71"/>
      <c r="GL289" s="71"/>
      <c r="GM289" s="71"/>
    </row>
    <row r="290" spans="1:195" ht="11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  <c r="FS290" s="71"/>
      <c r="FT290" s="71"/>
      <c r="FU290" s="71"/>
      <c r="FV290" s="71"/>
      <c r="FW290" s="71"/>
      <c r="FX290" s="71"/>
      <c r="FY290" s="71"/>
      <c r="FZ290" s="71"/>
      <c r="GA290" s="71"/>
      <c r="GB290" s="71"/>
      <c r="GC290" s="71"/>
      <c r="GD290" s="71"/>
      <c r="GE290" s="71"/>
      <c r="GF290" s="71"/>
      <c r="GG290" s="71"/>
      <c r="GH290" s="71"/>
      <c r="GI290" s="71"/>
      <c r="GJ290" s="71"/>
      <c r="GK290" s="71"/>
      <c r="GL290" s="71"/>
      <c r="GM290" s="71"/>
    </row>
    <row r="291" spans="1:195" ht="11.2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/>
      <c r="GI291" s="71"/>
      <c r="GJ291" s="71"/>
      <c r="GK291" s="71"/>
      <c r="GL291" s="71"/>
      <c r="GM291" s="71"/>
    </row>
    <row r="292" spans="1:195" ht="11.2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  <c r="FQ292" s="71"/>
      <c r="FR292" s="71"/>
      <c r="FS292" s="71"/>
      <c r="FT292" s="71"/>
      <c r="FU292" s="71"/>
      <c r="FV292" s="71"/>
      <c r="FW292" s="71"/>
      <c r="FX292" s="71"/>
      <c r="FY292" s="71"/>
      <c r="FZ292" s="71"/>
      <c r="GA292" s="71"/>
      <c r="GB292" s="71"/>
      <c r="GC292" s="71"/>
      <c r="GD292" s="71"/>
      <c r="GE292" s="71"/>
      <c r="GF292" s="71"/>
      <c r="GG292" s="71"/>
      <c r="GH292" s="71"/>
      <c r="GI292" s="71"/>
      <c r="GJ292" s="71"/>
      <c r="GK292" s="71"/>
      <c r="GL292" s="71"/>
      <c r="GM292" s="71"/>
    </row>
    <row r="293" spans="1:195" ht="11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  <c r="FS293" s="71"/>
      <c r="FT293" s="71"/>
      <c r="FU293" s="71"/>
      <c r="FV293" s="71"/>
      <c r="FW293" s="71"/>
      <c r="FX293" s="71"/>
      <c r="FY293" s="71"/>
      <c r="FZ293" s="71"/>
      <c r="GA293" s="71"/>
      <c r="GB293" s="71"/>
      <c r="GC293" s="71"/>
      <c r="GD293" s="71"/>
      <c r="GE293" s="71"/>
      <c r="GF293" s="71"/>
      <c r="GG293" s="71"/>
      <c r="GH293" s="71"/>
      <c r="GI293" s="71"/>
      <c r="GJ293" s="71"/>
      <c r="GK293" s="71"/>
      <c r="GL293" s="71"/>
      <c r="GM293" s="71"/>
    </row>
    <row r="294" spans="1:195" ht="11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  <c r="FS294" s="71"/>
      <c r="FT294" s="71"/>
      <c r="FU294" s="71"/>
      <c r="FV294" s="71"/>
      <c r="FW294" s="71"/>
      <c r="FX294" s="71"/>
      <c r="FY294" s="71"/>
      <c r="FZ294" s="71"/>
      <c r="GA294" s="71"/>
      <c r="GB294" s="71"/>
      <c r="GC294" s="71"/>
      <c r="GD294" s="71"/>
      <c r="GE294" s="71"/>
      <c r="GF294" s="71"/>
      <c r="GG294" s="71"/>
      <c r="GH294" s="71"/>
      <c r="GI294" s="71"/>
      <c r="GJ294" s="71"/>
      <c r="GK294" s="71"/>
      <c r="GL294" s="71"/>
      <c r="GM294" s="71"/>
    </row>
    <row r="295" spans="1:195" ht="11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  <c r="FS295" s="71"/>
      <c r="FT295" s="71"/>
      <c r="FU295" s="71"/>
      <c r="FV295" s="71"/>
      <c r="FW295" s="71"/>
      <c r="FX295" s="71"/>
      <c r="FY295" s="71"/>
      <c r="FZ295" s="71"/>
      <c r="GA295" s="71"/>
      <c r="GB295" s="71"/>
      <c r="GC295" s="71"/>
      <c r="GD295" s="71"/>
      <c r="GE295" s="71"/>
      <c r="GF295" s="71"/>
      <c r="GG295" s="71"/>
      <c r="GH295" s="71"/>
      <c r="GI295" s="71"/>
      <c r="GJ295" s="71"/>
      <c r="GK295" s="71"/>
      <c r="GL295" s="71"/>
      <c r="GM295" s="71"/>
    </row>
    <row r="296" spans="1:195" ht="11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  <c r="FS296" s="71"/>
      <c r="FT296" s="71"/>
      <c r="FU296" s="71"/>
      <c r="FV296" s="71"/>
      <c r="FW296" s="71"/>
      <c r="FX296" s="71"/>
      <c r="FY296" s="71"/>
      <c r="FZ296" s="71"/>
      <c r="GA296" s="71"/>
      <c r="GB296" s="71"/>
      <c r="GC296" s="71"/>
      <c r="GD296" s="71"/>
      <c r="GE296" s="71"/>
      <c r="GF296" s="71"/>
      <c r="GG296" s="71"/>
      <c r="GH296" s="71"/>
      <c r="GI296" s="71"/>
      <c r="GJ296" s="71"/>
      <c r="GK296" s="71"/>
      <c r="GL296" s="71"/>
      <c r="GM296" s="71"/>
    </row>
    <row r="297" spans="1:195" ht="11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  <c r="FS297" s="71"/>
      <c r="FT297" s="71"/>
      <c r="FU297" s="71"/>
      <c r="FV297" s="71"/>
      <c r="FW297" s="71"/>
      <c r="FX297" s="71"/>
      <c r="FY297" s="71"/>
      <c r="FZ297" s="71"/>
      <c r="GA297" s="71"/>
      <c r="GB297" s="71"/>
      <c r="GC297" s="71"/>
      <c r="GD297" s="71"/>
      <c r="GE297" s="71"/>
      <c r="GF297" s="71"/>
      <c r="GG297" s="71"/>
      <c r="GH297" s="71"/>
      <c r="GI297" s="71"/>
      <c r="GJ297" s="71"/>
      <c r="GK297" s="71"/>
      <c r="GL297" s="71"/>
      <c r="GM297" s="71"/>
    </row>
    <row r="298" spans="1:195" ht="11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  <c r="FS298" s="71"/>
      <c r="FT298" s="71"/>
      <c r="FU298" s="71"/>
      <c r="FV298" s="71"/>
      <c r="FW298" s="71"/>
      <c r="FX298" s="71"/>
      <c r="FY298" s="71"/>
      <c r="FZ298" s="71"/>
      <c r="GA298" s="71"/>
      <c r="GB298" s="71"/>
      <c r="GC298" s="71"/>
      <c r="GD298" s="71"/>
      <c r="GE298" s="71"/>
      <c r="GF298" s="71"/>
      <c r="GG298" s="71"/>
      <c r="GH298" s="71"/>
      <c r="GI298" s="71"/>
      <c r="GJ298" s="71"/>
      <c r="GK298" s="71"/>
      <c r="GL298" s="71"/>
      <c r="GM298" s="71"/>
    </row>
    <row r="299" spans="1:195" ht="11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  <c r="FQ299" s="71"/>
      <c r="FR299" s="71"/>
      <c r="FS299" s="71"/>
      <c r="FT299" s="71"/>
      <c r="FU299" s="71"/>
      <c r="FV299" s="71"/>
      <c r="FW299" s="71"/>
      <c r="FX299" s="71"/>
      <c r="FY299" s="71"/>
      <c r="FZ299" s="71"/>
      <c r="GA299" s="71"/>
      <c r="GB299" s="71"/>
      <c r="GC299" s="71"/>
      <c r="GD299" s="71"/>
      <c r="GE299" s="71"/>
      <c r="GF299" s="71"/>
      <c r="GG299" s="71"/>
      <c r="GH299" s="71"/>
      <c r="GI299" s="71"/>
      <c r="GJ299" s="71"/>
      <c r="GK299" s="71"/>
      <c r="GL299" s="71"/>
      <c r="GM299" s="71"/>
    </row>
    <row r="300" spans="1:195" ht="11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  <c r="FQ300" s="71"/>
      <c r="FR300" s="71"/>
      <c r="FS300" s="71"/>
      <c r="FT300" s="71"/>
      <c r="FU300" s="71"/>
      <c r="FV300" s="71"/>
      <c r="FW300" s="71"/>
      <c r="FX300" s="71"/>
      <c r="FY300" s="71"/>
      <c r="FZ300" s="71"/>
      <c r="GA300" s="71"/>
      <c r="GB300" s="71"/>
      <c r="GC300" s="71"/>
      <c r="GD300" s="71"/>
      <c r="GE300" s="71"/>
      <c r="GF300" s="71"/>
      <c r="GG300" s="71"/>
      <c r="GH300" s="71"/>
      <c r="GI300" s="71"/>
      <c r="GJ300" s="71"/>
      <c r="GK300" s="71"/>
      <c r="GL300" s="71"/>
      <c r="GM300" s="71"/>
    </row>
    <row r="301" spans="1:195" ht="11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</row>
    <row r="302" spans="1:195" ht="11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</row>
    <row r="303" spans="1:195" ht="11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</row>
    <row r="304" spans="1:195" ht="11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  <c r="FQ304" s="71"/>
      <c r="FR304" s="71"/>
      <c r="FS304" s="71"/>
      <c r="FT304" s="71"/>
      <c r="FU304" s="71"/>
      <c r="FV304" s="71"/>
      <c r="FW304" s="71"/>
      <c r="FX304" s="71"/>
      <c r="FY304" s="71"/>
      <c r="FZ304" s="71"/>
      <c r="GA304" s="71"/>
      <c r="GB304" s="71"/>
      <c r="GC304" s="71"/>
      <c r="GD304" s="71"/>
      <c r="GE304" s="71"/>
      <c r="GF304" s="71"/>
      <c r="GG304" s="71"/>
      <c r="GH304" s="71"/>
      <c r="GI304" s="71"/>
      <c r="GJ304" s="71"/>
      <c r="GK304" s="71"/>
      <c r="GL304" s="71"/>
      <c r="GM304" s="71"/>
    </row>
    <row r="305" spans="1:195" ht="11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  <c r="FN305" s="71"/>
      <c r="FO305" s="71"/>
      <c r="FP305" s="71"/>
      <c r="FQ305" s="71"/>
      <c r="FR305" s="71"/>
      <c r="FS305" s="71"/>
      <c r="FT305" s="71"/>
      <c r="FU305" s="71"/>
      <c r="FV305" s="71"/>
      <c r="FW305" s="71"/>
      <c r="FX305" s="71"/>
      <c r="FY305" s="71"/>
      <c r="FZ305" s="71"/>
      <c r="GA305" s="71"/>
      <c r="GB305" s="71"/>
      <c r="GC305" s="71"/>
      <c r="GD305" s="71"/>
      <c r="GE305" s="71"/>
      <c r="GF305" s="71"/>
      <c r="GG305" s="71"/>
      <c r="GH305" s="71"/>
      <c r="GI305" s="71"/>
      <c r="GJ305" s="71"/>
      <c r="GK305" s="71"/>
      <c r="GL305" s="71"/>
      <c r="GM305" s="71"/>
    </row>
    <row r="306" spans="1:195" ht="11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  <c r="FQ306" s="71"/>
      <c r="FR306" s="71"/>
      <c r="FS306" s="71"/>
      <c r="FT306" s="71"/>
      <c r="FU306" s="71"/>
      <c r="FV306" s="71"/>
      <c r="FW306" s="71"/>
      <c r="FX306" s="71"/>
      <c r="FY306" s="71"/>
      <c r="FZ306" s="71"/>
      <c r="GA306" s="71"/>
      <c r="GB306" s="71"/>
      <c r="GC306" s="71"/>
      <c r="GD306" s="71"/>
      <c r="GE306" s="71"/>
      <c r="GF306" s="71"/>
      <c r="GG306" s="71"/>
      <c r="GH306" s="71"/>
      <c r="GI306" s="71"/>
      <c r="GJ306" s="71"/>
      <c r="GK306" s="71"/>
      <c r="GL306" s="71"/>
      <c r="GM306" s="71"/>
    </row>
    <row r="307" spans="1:195" ht="11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  <c r="FQ307" s="71"/>
      <c r="FR307" s="71"/>
      <c r="FS307" s="71"/>
      <c r="FT307" s="71"/>
      <c r="FU307" s="71"/>
      <c r="FV307" s="71"/>
      <c r="FW307" s="71"/>
      <c r="FX307" s="71"/>
      <c r="FY307" s="71"/>
      <c r="FZ307" s="71"/>
      <c r="GA307" s="71"/>
      <c r="GB307" s="71"/>
      <c r="GC307" s="71"/>
      <c r="GD307" s="71"/>
      <c r="GE307" s="71"/>
      <c r="GF307" s="71"/>
      <c r="GG307" s="71"/>
      <c r="GH307" s="71"/>
      <c r="GI307" s="71"/>
      <c r="GJ307" s="71"/>
      <c r="GK307" s="71"/>
      <c r="GL307" s="71"/>
      <c r="GM307" s="71"/>
    </row>
    <row r="308" spans="1:195" ht="11.2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  <c r="FS308" s="71"/>
      <c r="FT308" s="71"/>
      <c r="FU308" s="71"/>
      <c r="FV308" s="71"/>
      <c r="FW308" s="71"/>
      <c r="FX308" s="71"/>
      <c r="FY308" s="71"/>
      <c r="FZ308" s="71"/>
      <c r="GA308" s="71"/>
      <c r="GB308" s="71"/>
      <c r="GC308" s="71"/>
      <c r="GD308" s="71"/>
      <c r="GE308" s="71"/>
      <c r="GF308" s="71"/>
      <c r="GG308" s="71"/>
      <c r="GH308" s="71"/>
      <c r="GI308" s="71"/>
      <c r="GJ308" s="71"/>
      <c r="GK308" s="71"/>
      <c r="GL308" s="71"/>
      <c r="GM308" s="71"/>
    </row>
    <row r="309" spans="1:195" ht="11.2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  <c r="FS309" s="71"/>
      <c r="FT309" s="71"/>
      <c r="FU309" s="71"/>
      <c r="FV309" s="71"/>
      <c r="FW309" s="71"/>
      <c r="FX309" s="71"/>
      <c r="FY309" s="71"/>
      <c r="FZ309" s="71"/>
      <c r="GA309" s="71"/>
      <c r="GB309" s="71"/>
      <c r="GC309" s="71"/>
      <c r="GD309" s="71"/>
      <c r="GE309" s="71"/>
      <c r="GF309" s="71"/>
      <c r="GG309" s="71"/>
      <c r="GH309" s="71"/>
      <c r="GI309" s="71"/>
      <c r="GJ309" s="71"/>
      <c r="GK309" s="71"/>
      <c r="GL309" s="71"/>
      <c r="GM309" s="71"/>
    </row>
    <row r="310" spans="1:195" ht="11.2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  <c r="FS310" s="71"/>
      <c r="FT310" s="71"/>
      <c r="FU310" s="71"/>
      <c r="FV310" s="71"/>
      <c r="FW310" s="71"/>
      <c r="FX310" s="71"/>
      <c r="FY310" s="71"/>
      <c r="FZ310" s="71"/>
      <c r="GA310" s="71"/>
      <c r="GB310" s="71"/>
      <c r="GC310" s="71"/>
      <c r="GD310" s="71"/>
      <c r="GE310" s="71"/>
      <c r="GF310" s="71"/>
      <c r="GG310" s="71"/>
      <c r="GH310" s="71"/>
      <c r="GI310" s="71"/>
      <c r="GJ310" s="71"/>
      <c r="GK310" s="71"/>
      <c r="GL310" s="71"/>
      <c r="GM310" s="71"/>
    </row>
    <row r="311" spans="1:195" ht="11.2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  <c r="FS311" s="71"/>
      <c r="FT311" s="71"/>
      <c r="FU311" s="71"/>
      <c r="FV311" s="71"/>
      <c r="FW311" s="71"/>
      <c r="FX311" s="71"/>
      <c r="FY311" s="71"/>
      <c r="FZ311" s="71"/>
      <c r="GA311" s="71"/>
      <c r="GB311" s="71"/>
      <c r="GC311" s="71"/>
      <c r="GD311" s="71"/>
      <c r="GE311" s="71"/>
      <c r="GF311" s="71"/>
      <c r="GG311" s="71"/>
      <c r="GH311" s="71"/>
      <c r="GI311" s="71"/>
      <c r="GJ311" s="71"/>
      <c r="GK311" s="71"/>
      <c r="GL311" s="71"/>
      <c r="GM311" s="71"/>
    </row>
    <row r="312" spans="1:195" ht="11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</row>
    <row r="313" spans="1:195" ht="11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</row>
    <row r="314" spans="1:195" ht="11.2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</row>
    <row r="315" spans="1:195" ht="11.2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/>
      <c r="GF315" s="71"/>
      <c r="GG315" s="71"/>
      <c r="GH315" s="71"/>
      <c r="GI315" s="71"/>
      <c r="GJ315" s="71"/>
      <c r="GK315" s="71"/>
      <c r="GL315" s="71"/>
      <c r="GM315" s="71"/>
    </row>
    <row r="316" spans="1:195" ht="11.2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  <c r="FN316" s="71"/>
      <c r="FO316" s="71"/>
      <c r="FP316" s="71"/>
      <c r="FQ316" s="71"/>
      <c r="FR316" s="71"/>
      <c r="FS316" s="71"/>
      <c r="FT316" s="71"/>
      <c r="FU316" s="71"/>
      <c r="FV316" s="71"/>
      <c r="FW316" s="71"/>
      <c r="FX316" s="71"/>
      <c r="FY316" s="71"/>
      <c r="FZ316" s="71"/>
      <c r="GA316" s="71"/>
      <c r="GB316" s="71"/>
      <c r="GC316" s="71"/>
      <c r="GD316" s="71"/>
      <c r="GE316" s="71"/>
      <c r="GF316" s="71"/>
      <c r="GG316" s="71"/>
      <c r="GH316" s="71"/>
      <c r="GI316" s="71"/>
      <c r="GJ316" s="71"/>
      <c r="GK316" s="71"/>
      <c r="GL316" s="71"/>
      <c r="GM316" s="71"/>
    </row>
    <row r="317" spans="1:195" ht="11.2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  <c r="GE317" s="71"/>
      <c r="GF317" s="71"/>
      <c r="GG317" s="71"/>
      <c r="GH317" s="71"/>
      <c r="GI317" s="71"/>
      <c r="GJ317" s="71"/>
      <c r="GK317" s="71"/>
      <c r="GL317" s="71"/>
      <c r="GM317" s="71"/>
    </row>
    <row r="318" spans="1:195" ht="11.2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1"/>
      <c r="ES318" s="71"/>
      <c r="ET318" s="71"/>
      <c r="EU318" s="71"/>
      <c r="EV318" s="71"/>
      <c r="EW318" s="71"/>
      <c r="EX318" s="71"/>
      <c r="EY318" s="71"/>
      <c r="EZ318" s="71"/>
      <c r="FA318" s="71"/>
      <c r="FB318" s="71"/>
      <c r="FC318" s="71"/>
      <c r="FD318" s="71"/>
      <c r="FE318" s="71"/>
      <c r="FF318" s="71"/>
      <c r="FG318" s="71"/>
      <c r="FH318" s="71"/>
      <c r="FI318" s="71"/>
      <c r="FJ318" s="71"/>
      <c r="FK318" s="71"/>
      <c r="FL318" s="71"/>
      <c r="FM318" s="71"/>
      <c r="FN318" s="71"/>
      <c r="FO318" s="71"/>
      <c r="FP318" s="71"/>
      <c r="FQ318" s="71"/>
      <c r="FR318" s="71"/>
      <c r="FS318" s="71"/>
      <c r="FT318" s="71"/>
      <c r="FU318" s="71"/>
      <c r="FV318" s="71"/>
      <c r="FW318" s="71"/>
      <c r="FX318" s="71"/>
      <c r="FY318" s="71"/>
      <c r="FZ318" s="71"/>
      <c r="GA318" s="71"/>
      <c r="GB318" s="71"/>
      <c r="GC318" s="71"/>
      <c r="GD318" s="71"/>
      <c r="GE318" s="71"/>
      <c r="GF318" s="71"/>
      <c r="GG318" s="71"/>
      <c r="GH318" s="71"/>
      <c r="GI318" s="71"/>
      <c r="GJ318" s="71"/>
      <c r="GK318" s="71"/>
      <c r="GL318" s="71"/>
      <c r="GM318" s="71"/>
    </row>
    <row r="319" spans="1:195" ht="11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</row>
    <row r="320" spans="1:195" ht="11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</row>
    <row r="321" spans="1:195" ht="11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  <c r="FS321" s="71"/>
      <c r="FT321" s="71"/>
      <c r="FU321" s="71"/>
      <c r="FV321" s="71"/>
      <c r="FW321" s="71"/>
      <c r="FX321" s="71"/>
      <c r="FY321" s="71"/>
      <c r="FZ321" s="71"/>
      <c r="GA321" s="71"/>
      <c r="GB321" s="71"/>
      <c r="GC321" s="71"/>
      <c r="GD321" s="71"/>
      <c r="GE321" s="71"/>
      <c r="GF321" s="71"/>
      <c r="GG321" s="71"/>
      <c r="GH321" s="71"/>
      <c r="GI321" s="71"/>
      <c r="GJ321" s="71"/>
      <c r="GK321" s="71"/>
      <c r="GL321" s="71"/>
      <c r="GM321" s="71"/>
    </row>
    <row r="322" spans="1:195" ht="11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  <c r="FN322" s="71"/>
      <c r="FO322" s="71"/>
      <c r="FP322" s="71"/>
      <c r="FQ322" s="71"/>
      <c r="FR322" s="71"/>
      <c r="FS322" s="71"/>
      <c r="FT322" s="71"/>
      <c r="FU322" s="71"/>
      <c r="FV322" s="71"/>
      <c r="FW322" s="71"/>
      <c r="FX322" s="71"/>
      <c r="FY322" s="71"/>
      <c r="FZ322" s="71"/>
      <c r="GA322" s="71"/>
      <c r="GB322" s="71"/>
      <c r="GC322" s="71"/>
      <c r="GD322" s="71"/>
      <c r="GE322" s="71"/>
      <c r="GF322" s="71"/>
      <c r="GG322" s="71"/>
      <c r="GH322" s="71"/>
      <c r="GI322" s="71"/>
      <c r="GJ322" s="71"/>
      <c r="GK322" s="71"/>
      <c r="GL322" s="71"/>
      <c r="GM322" s="71"/>
    </row>
    <row r="323" spans="1:195" ht="11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71"/>
      <c r="EU323" s="71"/>
      <c r="EV323" s="71"/>
      <c r="EW323" s="71"/>
      <c r="EX323" s="71"/>
      <c r="EY323" s="71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  <c r="FN323" s="71"/>
      <c r="FO323" s="71"/>
      <c r="FP323" s="71"/>
      <c r="FQ323" s="71"/>
      <c r="FR323" s="71"/>
      <c r="FS323" s="71"/>
      <c r="FT323" s="71"/>
      <c r="FU323" s="71"/>
      <c r="FV323" s="71"/>
      <c r="FW323" s="71"/>
      <c r="FX323" s="71"/>
      <c r="FY323" s="71"/>
      <c r="FZ323" s="71"/>
      <c r="GA323" s="71"/>
      <c r="GB323" s="71"/>
      <c r="GC323" s="71"/>
      <c r="GD323" s="71"/>
      <c r="GE323" s="71"/>
      <c r="GF323" s="71"/>
      <c r="GG323" s="71"/>
      <c r="GH323" s="71"/>
      <c r="GI323" s="71"/>
      <c r="GJ323" s="71"/>
      <c r="GK323" s="71"/>
      <c r="GL323" s="71"/>
      <c r="GM323" s="71"/>
    </row>
    <row r="324" spans="1:195" ht="11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71"/>
      <c r="EU324" s="71"/>
      <c r="EV324" s="71"/>
      <c r="EW324" s="71"/>
      <c r="EX324" s="71"/>
      <c r="EY324" s="71"/>
      <c r="EZ324" s="71"/>
      <c r="FA324" s="71"/>
      <c r="FB324" s="71"/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  <c r="FN324" s="71"/>
      <c r="FO324" s="71"/>
      <c r="FP324" s="71"/>
      <c r="FQ324" s="71"/>
      <c r="FR324" s="71"/>
      <c r="FS324" s="71"/>
      <c r="FT324" s="71"/>
      <c r="FU324" s="71"/>
      <c r="FV324" s="71"/>
      <c r="FW324" s="71"/>
      <c r="FX324" s="71"/>
      <c r="FY324" s="71"/>
      <c r="FZ324" s="71"/>
      <c r="GA324" s="71"/>
      <c r="GB324" s="71"/>
      <c r="GC324" s="71"/>
      <c r="GD324" s="71"/>
      <c r="GE324" s="71"/>
      <c r="GF324" s="71"/>
      <c r="GG324" s="71"/>
      <c r="GH324" s="71"/>
      <c r="GI324" s="71"/>
      <c r="GJ324" s="71"/>
      <c r="GK324" s="71"/>
      <c r="GL324" s="71"/>
      <c r="GM324" s="71"/>
    </row>
    <row r="325" spans="1:195" ht="11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1"/>
      <c r="ES325" s="71"/>
      <c r="ET325" s="71"/>
      <c r="EU325" s="71"/>
      <c r="EV325" s="71"/>
      <c r="EW325" s="71"/>
      <c r="EX325" s="71"/>
      <c r="EY325" s="71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  <c r="FN325" s="71"/>
      <c r="FO325" s="71"/>
      <c r="FP325" s="71"/>
      <c r="FQ325" s="71"/>
      <c r="FR325" s="71"/>
      <c r="FS325" s="71"/>
      <c r="FT325" s="71"/>
      <c r="FU325" s="71"/>
      <c r="FV325" s="71"/>
      <c r="FW325" s="71"/>
      <c r="FX325" s="71"/>
      <c r="FY325" s="71"/>
      <c r="FZ325" s="71"/>
      <c r="GA325" s="71"/>
      <c r="GB325" s="71"/>
      <c r="GC325" s="71"/>
      <c r="GD325" s="71"/>
      <c r="GE325" s="71"/>
      <c r="GF325" s="71"/>
      <c r="GG325" s="71"/>
      <c r="GH325" s="71"/>
      <c r="GI325" s="71"/>
      <c r="GJ325" s="71"/>
      <c r="GK325" s="71"/>
      <c r="GL325" s="71"/>
      <c r="GM325" s="71"/>
    </row>
    <row r="326" spans="1:195" ht="11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1"/>
      <c r="ES326" s="71"/>
      <c r="ET326" s="71"/>
      <c r="EU326" s="71"/>
      <c r="EV326" s="71"/>
      <c r="EW326" s="71"/>
      <c r="EX326" s="71"/>
      <c r="EY326" s="71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  <c r="FN326" s="71"/>
      <c r="FO326" s="71"/>
      <c r="FP326" s="71"/>
      <c r="FQ326" s="71"/>
      <c r="FR326" s="71"/>
      <c r="FS326" s="71"/>
      <c r="FT326" s="71"/>
      <c r="FU326" s="71"/>
      <c r="FV326" s="71"/>
      <c r="FW326" s="71"/>
      <c r="FX326" s="71"/>
      <c r="FY326" s="71"/>
      <c r="FZ326" s="71"/>
      <c r="GA326" s="71"/>
      <c r="GB326" s="71"/>
      <c r="GC326" s="71"/>
      <c r="GD326" s="71"/>
      <c r="GE326" s="71"/>
      <c r="GF326" s="71"/>
      <c r="GG326" s="71"/>
      <c r="GH326" s="71"/>
      <c r="GI326" s="71"/>
      <c r="GJ326" s="71"/>
      <c r="GK326" s="71"/>
      <c r="GL326" s="71"/>
      <c r="GM326" s="71"/>
    </row>
    <row r="327" spans="1:195" ht="11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  <c r="FN327" s="71"/>
      <c r="FO327" s="71"/>
      <c r="FP327" s="71"/>
      <c r="FQ327" s="71"/>
      <c r="FR327" s="71"/>
      <c r="FS327" s="71"/>
      <c r="FT327" s="71"/>
      <c r="FU327" s="71"/>
      <c r="FV327" s="71"/>
      <c r="FW327" s="71"/>
      <c r="FX327" s="71"/>
      <c r="FY327" s="71"/>
      <c r="FZ327" s="71"/>
      <c r="GA327" s="71"/>
      <c r="GB327" s="71"/>
      <c r="GC327" s="71"/>
      <c r="GD327" s="71"/>
      <c r="GE327" s="71"/>
      <c r="GF327" s="71"/>
      <c r="GG327" s="71"/>
      <c r="GH327" s="71"/>
      <c r="GI327" s="71"/>
      <c r="GJ327" s="71"/>
      <c r="GK327" s="71"/>
      <c r="GL327" s="71"/>
      <c r="GM327" s="71"/>
    </row>
    <row r="328" spans="1:195" ht="11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1"/>
      <c r="ES328" s="71"/>
      <c r="ET328" s="71"/>
      <c r="EU328" s="71"/>
      <c r="EV328" s="71"/>
      <c r="EW328" s="71"/>
      <c r="EX328" s="71"/>
      <c r="EY328" s="71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  <c r="FN328" s="71"/>
      <c r="FO328" s="71"/>
      <c r="FP328" s="71"/>
      <c r="FQ328" s="71"/>
      <c r="FR328" s="71"/>
      <c r="FS328" s="71"/>
      <c r="FT328" s="71"/>
      <c r="FU328" s="71"/>
      <c r="FV328" s="71"/>
      <c r="FW328" s="71"/>
      <c r="FX328" s="71"/>
      <c r="FY328" s="71"/>
      <c r="FZ328" s="71"/>
      <c r="GA328" s="71"/>
      <c r="GB328" s="71"/>
      <c r="GC328" s="71"/>
      <c r="GD328" s="71"/>
      <c r="GE328" s="71"/>
      <c r="GF328" s="71"/>
      <c r="GG328" s="71"/>
      <c r="GH328" s="71"/>
      <c r="GI328" s="71"/>
      <c r="GJ328" s="71"/>
      <c r="GK328" s="71"/>
      <c r="GL328" s="71"/>
      <c r="GM328" s="71"/>
    </row>
    <row r="329" spans="1:195" ht="11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</row>
    <row r="330" spans="1:195" ht="11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1"/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  <c r="FN330" s="71"/>
      <c r="FO330" s="71"/>
      <c r="FP330" s="71"/>
      <c r="FQ330" s="71"/>
      <c r="FR330" s="71"/>
      <c r="FS330" s="71"/>
      <c r="FT330" s="71"/>
      <c r="FU330" s="71"/>
      <c r="FV330" s="71"/>
      <c r="FW330" s="71"/>
      <c r="FX330" s="71"/>
      <c r="FY330" s="71"/>
      <c r="FZ330" s="71"/>
      <c r="GA330" s="71"/>
      <c r="GB330" s="71"/>
      <c r="GC330" s="71"/>
      <c r="GD330" s="71"/>
      <c r="GE330" s="71"/>
      <c r="GF330" s="71"/>
      <c r="GG330" s="71"/>
      <c r="GH330" s="71"/>
      <c r="GI330" s="71"/>
      <c r="GJ330" s="71"/>
      <c r="GK330" s="71"/>
      <c r="GL330" s="71"/>
      <c r="GM330" s="71"/>
    </row>
    <row r="331" spans="1:195" ht="11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1"/>
      <c r="ES331" s="71"/>
      <c r="ET331" s="71"/>
      <c r="EU331" s="71"/>
      <c r="EV331" s="71"/>
      <c r="EW331" s="71"/>
      <c r="EX331" s="71"/>
      <c r="EY331" s="71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  <c r="FN331" s="71"/>
      <c r="FO331" s="71"/>
      <c r="FP331" s="71"/>
      <c r="FQ331" s="71"/>
      <c r="FR331" s="71"/>
      <c r="FS331" s="71"/>
      <c r="FT331" s="71"/>
      <c r="FU331" s="71"/>
      <c r="FV331" s="71"/>
      <c r="FW331" s="71"/>
      <c r="FX331" s="71"/>
      <c r="FY331" s="71"/>
      <c r="FZ331" s="71"/>
      <c r="GA331" s="71"/>
      <c r="GB331" s="71"/>
      <c r="GC331" s="71"/>
      <c r="GD331" s="71"/>
      <c r="GE331" s="71"/>
      <c r="GF331" s="71"/>
      <c r="GG331" s="71"/>
      <c r="GH331" s="71"/>
      <c r="GI331" s="71"/>
      <c r="GJ331" s="71"/>
      <c r="GK331" s="71"/>
      <c r="GL331" s="71"/>
      <c r="GM331" s="71"/>
    </row>
    <row r="332" spans="1:195" ht="11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  <c r="FN332" s="71"/>
      <c r="FO332" s="71"/>
      <c r="FP332" s="71"/>
      <c r="FQ332" s="71"/>
      <c r="FR332" s="71"/>
      <c r="FS332" s="71"/>
      <c r="FT332" s="71"/>
      <c r="FU332" s="71"/>
      <c r="FV332" s="71"/>
      <c r="FW332" s="71"/>
      <c r="FX332" s="71"/>
      <c r="FY332" s="71"/>
      <c r="FZ332" s="71"/>
      <c r="GA332" s="71"/>
      <c r="GB332" s="71"/>
      <c r="GC332" s="71"/>
      <c r="GD332" s="71"/>
      <c r="GE332" s="71"/>
      <c r="GF332" s="71"/>
      <c r="GG332" s="71"/>
      <c r="GH332" s="71"/>
      <c r="GI332" s="71"/>
      <c r="GJ332" s="71"/>
      <c r="GK332" s="71"/>
      <c r="GL332" s="71"/>
      <c r="GM332" s="71"/>
    </row>
    <row r="333" spans="1:195" ht="11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1"/>
      <c r="ES333" s="71"/>
      <c r="ET333" s="71"/>
      <c r="EU333" s="71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  <c r="FN333" s="71"/>
      <c r="FO333" s="71"/>
      <c r="FP333" s="71"/>
      <c r="FQ333" s="71"/>
      <c r="FR333" s="71"/>
      <c r="FS333" s="71"/>
      <c r="FT333" s="71"/>
      <c r="FU333" s="71"/>
      <c r="FV333" s="71"/>
      <c r="FW333" s="71"/>
      <c r="FX333" s="71"/>
      <c r="FY333" s="71"/>
      <c r="FZ333" s="71"/>
      <c r="GA333" s="71"/>
      <c r="GB333" s="71"/>
      <c r="GC333" s="71"/>
      <c r="GD333" s="71"/>
      <c r="GE333" s="71"/>
      <c r="GF333" s="71"/>
      <c r="GG333" s="71"/>
      <c r="GH333" s="71"/>
      <c r="GI333" s="71"/>
      <c r="GJ333" s="71"/>
      <c r="GK333" s="71"/>
      <c r="GL333" s="71"/>
      <c r="GM333" s="71"/>
    </row>
    <row r="334" spans="1:195" ht="11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1"/>
      <c r="ES334" s="71"/>
      <c r="ET334" s="71"/>
      <c r="EU334" s="71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  <c r="FN334" s="71"/>
      <c r="FO334" s="71"/>
      <c r="FP334" s="71"/>
      <c r="FQ334" s="71"/>
      <c r="FR334" s="71"/>
      <c r="FS334" s="71"/>
      <c r="FT334" s="71"/>
      <c r="FU334" s="71"/>
      <c r="FV334" s="71"/>
      <c r="FW334" s="71"/>
      <c r="FX334" s="71"/>
      <c r="FY334" s="71"/>
      <c r="FZ334" s="71"/>
      <c r="GA334" s="71"/>
      <c r="GB334" s="71"/>
      <c r="GC334" s="71"/>
      <c r="GD334" s="71"/>
      <c r="GE334" s="71"/>
      <c r="GF334" s="71"/>
      <c r="GG334" s="71"/>
      <c r="GH334" s="71"/>
      <c r="GI334" s="71"/>
      <c r="GJ334" s="71"/>
      <c r="GK334" s="71"/>
      <c r="GL334" s="71"/>
      <c r="GM334" s="71"/>
    </row>
    <row r="335" spans="1:195" ht="11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1"/>
      <c r="ES335" s="71"/>
      <c r="ET335" s="71"/>
      <c r="EU335" s="71"/>
      <c r="EV335" s="71"/>
      <c r="EW335" s="71"/>
      <c r="EX335" s="71"/>
      <c r="EY335" s="71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  <c r="FN335" s="71"/>
      <c r="FO335" s="71"/>
      <c r="FP335" s="71"/>
      <c r="FQ335" s="71"/>
      <c r="FR335" s="71"/>
      <c r="FS335" s="71"/>
      <c r="FT335" s="71"/>
      <c r="FU335" s="71"/>
      <c r="FV335" s="71"/>
      <c r="FW335" s="71"/>
      <c r="FX335" s="71"/>
      <c r="FY335" s="71"/>
      <c r="FZ335" s="71"/>
      <c r="GA335" s="71"/>
      <c r="GB335" s="71"/>
      <c r="GC335" s="71"/>
      <c r="GD335" s="71"/>
      <c r="GE335" s="71"/>
      <c r="GF335" s="71"/>
      <c r="GG335" s="71"/>
      <c r="GH335" s="71"/>
      <c r="GI335" s="71"/>
      <c r="GJ335" s="71"/>
      <c r="GK335" s="71"/>
      <c r="GL335" s="71"/>
      <c r="GM335" s="71"/>
    </row>
    <row r="336" spans="1:195" ht="11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1"/>
      <c r="ES336" s="71"/>
      <c r="ET336" s="71"/>
      <c r="EU336" s="71"/>
      <c r="EV336" s="71"/>
      <c r="EW336" s="71"/>
      <c r="EX336" s="71"/>
      <c r="EY336" s="71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  <c r="FN336" s="71"/>
      <c r="FO336" s="71"/>
      <c r="FP336" s="71"/>
      <c r="FQ336" s="71"/>
      <c r="FR336" s="71"/>
      <c r="FS336" s="71"/>
      <c r="FT336" s="71"/>
      <c r="FU336" s="71"/>
      <c r="FV336" s="71"/>
      <c r="FW336" s="71"/>
      <c r="FX336" s="71"/>
      <c r="FY336" s="71"/>
      <c r="FZ336" s="71"/>
      <c r="GA336" s="71"/>
      <c r="GB336" s="71"/>
      <c r="GC336" s="71"/>
      <c r="GD336" s="71"/>
      <c r="GE336" s="71"/>
      <c r="GF336" s="71"/>
      <c r="GG336" s="71"/>
      <c r="GH336" s="71"/>
      <c r="GI336" s="71"/>
      <c r="GJ336" s="71"/>
      <c r="GK336" s="71"/>
      <c r="GL336" s="71"/>
      <c r="GM336" s="71"/>
    </row>
    <row r="337" spans="1:195" ht="11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  <c r="FN337" s="71"/>
      <c r="FO337" s="71"/>
      <c r="FP337" s="71"/>
      <c r="FQ337" s="71"/>
      <c r="FR337" s="71"/>
      <c r="FS337" s="71"/>
      <c r="FT337" s="71"/>
      <c r="FU337" s="71"/>
      <c r="FV337" s="71"/>
      <c r="FW337" s="71"/>
      <c r="FX337" s="71"/>
      <c r="FY337" s="71"/>
      <c r="FZ337" s="71"/>
      <c r="GA337" s="71"/>
      <c r="GB337" s="71"/>
      <c r="GC337" s="71"/>
      <c r="GD337" s="71"/>
      <c r="GE337" s="71"/>
      <c r="GF337" s="71"/>
      <c r="GG337" s="71"/>
      <c r="GH337" s="71"/>
      <c r="GI337" s="71"/>
      <c r="GJ337" s="71"/>
      <c r="GK337" s="71"/>
      <c r="GL337" s="71"/>
      <c r="GM337" s="71"/>
    </row>
    <row r="338" spans="1:195" ht="11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1"/>
      <c r="ES338" s="71"/>
      <c r="ET338" s="71"/>
      <c r="EU338" s="71"/>
      <c r="EV338" s="71"/>
      <c r="EW338" s="71"/>
      <c r="EX338" s="71"/>
      <c r="EY338" s="71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  <c r="FN338" s="71"/>
      <c r="FO338" s="71"/>
      <c r="FP338" s="71"/>
      <c r="FQ338" s="71"/>
      <c r="FR338" s="71"/>
      <c r="FS338" s="71"/>
      <c r="FT338" s="71"/>
      <c r="FU338" s="71"/>
      <c r="FV338" s="71"/>
      <c r="FW338" s="71"/>
      <c r="FX338" s="71"/>
      <c r="FY338" s="71"/>
      <c r="FZ338" s="71"/>
      <c r="GA338" s="71"/>
      <c r="GB338" s="71"/>
      <c r="GC338" s="71"/>
      <c r="GD338" s="71"/>
      <c r="GE338" s="71"/>
      <c r="GF338" s="71"/>
      <c r="GG338" s="71"/>
      <c r="GH338" s="71"/>
      <c r="GI338" s="71"/>
      <c r="GJ338" s="71"/>
      <c r="GK338" s="71"/>
      <c r="GL338" s="71"/>
      <c r="GM338" s="71"/>
    </row>
    <row r="339" spans="1:195" ht="11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1"/>
      <c r="ES339" s="71"/>
      <c r="ET339" s="71"/>
      <c r="EU339" s="71"/>
      <c r="EV339" s="71"/>
      <c r="EW339" s="71"/>
      <c r="EX339" s="71"/>
      <c r="EY339" s="71"/>
      <c r="EZ339" s="71"/>
      <c r="FA339" s="71"/>
      <c r="FB339" s="71"/>
      <c r="FC339" s="71"/>
      <c r="FD339" s="71"/>
      <c r="FE339" s="71"/>
      <c r="FF339" s="71"/>
      <c r="FG339" s="71"/>
      <c r="FH339" s="71"/>
      <c r="FI339" s="71"/>
      <c r="FJ339" s="71"/>
      <c r="FK339" s="71"/>
      <c r="FL339" s="71"/>
      <c r="FM339" s="71"/>
      <c r="FN339" s="71"/>
      <c r="FO339" s="71"/>
      <c r="FP339" s="71"/>
      <c r="FQ339" s="71"/>
      <c r="FR339" s="71"/>
      <c r="FS339" s="71"/>
      <c r="FT339" s="71"/>
      <c r="FU339" s="71"/>
      <c r="FV339" s="71"/>
      <c r="FW339" s="71"/>
      <c r="FX339" s="71"/>
      <c r="FY339" s="71"/>
      <c r="FZ339" s="71"/>
      <c r="GA339" s="71"/>
      <c r="GB339" s="71"/>
      <c r="GC339" s="71"/>
      <c r="GD339" s="71"/>
      <c r="GE339" s="71"/>
      <c r="GF339" s="71"/>
      <c r="GG339" s="71"/>
      <c r="GH339" s="71"/>
      <c r="GI339" s="71"/>
      <c r="GJ339" s="71"/>
      <c r="GK339" s="71"/>
      <c r="GL339" s="71"/>
      <c r="GM339" s="71"/>
    </row>
    <row r="340" spans="1:195" ht="11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  <c r="FS340" s="71"/>
      <c r="FT340" s="71"/>
      <c r="FU340" s="71"/>
      <c r="FV340" s="71"/>
      <c r="FW340" s="71"/>
      <c r="FX340" s="71"/>
      <c r="FY340" s="71"/>
      <c r="FZ340" s="71"/>
      <c r="GA340" s="71"/>
      <c r="GB340" s="71"/>
      <c r="GC340" s="71"/>
      <c r="GD340" s="71"/>
      <c r="GE340" s="71"/>
      <c r="GF340" s="71"/>
      <c r="GG340" s="71"/>
      <c r="GH340" s="71"/>
      <c r="GI340" s="71"/>
      <c r="GJ340" s="71"/>
      <c r="GK340" s="71"/>
      <c r="GL340" s="71"/>
      <c r="GM340" s="71"/>
    </row>
    <row r="341" spans="1:195" ht="11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</row>
    <row r="342" spans="1:195" ht="11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</row>
    <row r="343" spans="1:195" ht="11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</row>
    <row r="344" spans="1:195" ht="11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  <c r="FS344" s="71"/>
      <c r="FT344" s="71"/>
      <c r="FU344" s="71"/>
      <c r="FV344" s="71"/>
      <c r="FW344" s="71"/>
      <c r="FX344" s="71"/>
      <c r="FY344" s="71"/>
      <c r="FZ344" s="71"/>
      <c r="GA344" s="71"/>
      <c r="GB344" s="71"/>
      <c r="GC344" s="71"/>
      <c r="GD344" s="71"/>
      <c r="GE344" s="71"/>
      <c r="GF344" s="71"/>
      <c r="GG344" s="71"/>
      <c r="GH344" s="71"/>
      <c r="GI344" s="71"/>
      <c r="GJ344" s="71"/>
      <c r="GK344" s="71"/>
      <c r="GL344" s="71"/>
      <c r="GM344" s="71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D19"/>
  <sheetViews>
    <sheetView view="pageBreakPreview" zoomScaleSheetLayoutView="100" zoomScalePageLayoutView="0" workbookViewId="0" topLeftCell="A5">
      <selection activeCell="CG16" sqref="CG16:CR16"/>
    </sheetView>
  </sheetViews>
  <sheetFormatPr defaultColWidth="0.875" defaultRowHeight="12.75"/>
  <cols>
    <col min="1" max="24" width="0.875" style="32" customWidth="1"/>
    <col min="25" max="25" width="22.375" style="32" customWidth="1"/>
    <col min="26" max="34" width="0.875" style="32" customWidth="1"/>
    <col min="35" max="35" width="1.625" style="32" customWidth="1"/>
    <col min="36" max="38" width="0.875" style="32" customWidth="1"/>
    <col min="39" max="39" width="1.75390625" style="32" customWidth="1"/>
    <col min="40" max="40" width="0.875" style="32" customWidth="1"/>
    <col min="41" max="41" width="2.00390625" style="32" customWidth="1"/>
    <col min="42" max="42" width="2.125" style="32" customWidth="1"/>
    <col min="43" max="43" width="1.75390625" style="32" customWidth="1"/>
    <col min="44" max="44" width="1.37890625" style="32" customWidth="1"/>
    <col min="45" max="45" width="0.875" style="32" customWidth="1"/>
    <col min="46" max="46" width="1.75390625" style="32" customWidth="1"/>
    <col min="47" max="54" width="0.875" style="32" customWidth="1"/>
    <col min="55" max="55" width="4.375" style="32" customWidth="1"/>
    <col min="56" max="60" width="0.875" style="32" customWidth="1"/>
    <col min="61" max="61" width="1.875" style="32" customWidth="1"/>
    <col min="62" max="66" width="0.875" style="32" customWidth="1"/>
    <col min="67" max="67" width="2.25390625" style="32" customWidth="1"/>
    <col min="68" max="79" width="0.875" style="32" customWidth="1"/>
    <col min="80" max="80" width="1.12109375" style="32" customWidth="1"/>
    <col min="81" max="81" width="0.875" style="32" customWidth="1"/>
    <col min="82" max="83" width="0.74609375" style="32" customWidth="1"/>
    <col min="84" max="84" width="0.6171875" style="32" customWidth="1"/>
    <col min="85" max="95" width="0.875" style="32" customWidth="1"/>
    <col min="96" max="96" width="3.625" style="32" customWidth="1"/>
    <col min="97" max="106" width="0.875" style="32" customWidth="1"/>
    <col min="107" max="107" width="3.25390625" style="32" customWidth="1"/>
    <col min="108" max="124" width="0.875" style="32" customWidth="1"/>
    <col min="125" max="125" width="1.25" style="32" customWidth="1"/>
    <col min="126" max="128" width="0.875" style="32" customWidth="1"/>
    <col min="129" max="129" width="1.25" style="32" customWidth="1"/>
    <col min="130" max="130" width="1.12109375" style="32" customWidth="1"/>
    <col min="131" max="132" width="0.875" style="32" customWidth="1"/>
    <col min="133" max="133" width="3.00390625" style="32" customWidth="1"/>
    <col min="134" max="134" width="19.375" style="32" customWidth="1"/>
    <col min="135" max="16384" width="0.875" style="32" customWidth="1"/>
  </cols>
  <sheetData>
    <row r="1" spans="84:133" ht="20.25" customHeight="1" hidden="1">
      <c r="CF1" s="294" t="s">
        <v>4</v>
      </c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</row>
    <row r="2" ht="13.5" customHeight="1">
      <c r="CX2" s="33"/>
    </row>
    <row r="3" spans="1:133" ht="20.25" customHeight="1">
      <c r="A3" s="296" t="s">
        <v>116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</row>
    <row r="4" ht="13.5" customHeight="1"/>
    <row r="5" spans="1:48" ht="15">
      <c r="A5" s="290" t="s">
        <v>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</row>
    <row r="6" ht="18" customHeight="1">
      <c r="A6" s="32" t="s">
        <v>6</v>
      </c>
    </row>
    <row r="8" spans="1:133" s="34" customFormat="1" ht="28.5" customHeight="1">
      <c r="A8" s="211" t="s">
        <v>3</v>
      </c>
      <c r="B8" s="217"/>
      <c r="C8" s="217"/>
      <c r="D8" s="217"/>
      <c r="E8" s="217"/>
      <c r="F8" s="285"/>
      <c r="G8" s="211" t="s">
        <v>21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85"/>
      <c r="Z8" s="211" t="s">
        <v>16</v>
      </c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85"/>
      <c r="AL8" s="203" t="s">
        <v>17</v>
      </c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11" t="s">
        <v>180</v>
      </c>
      <c r="BW8" s="217"/>
      <c r="BX8" s="217"/>
      <c r="BY8" s="217"/>
      <c r="BZ8" s="217"/>
      <c r="CA8" s="217"/>
      <c r="CB8" s="217"/>
      <c r="CC8" s="217"/>
      <c r="CD8" s="217"/>
      <c r="CE8" s="217"/>
      <c r="CF8" s="285"/>
      <c r="CG8" s="211" t="s">
        <v>159</v>
      </c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85"/>
      <c r="CS8" s="208" t="s">
        <v>124</v>
      </c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7"/>
    </row>
    <row r="9" spans="1:133" s="34" customFormat="1" ht="80.25" customHeight="1">
      <c r="A9" s="286"/>
      <c r="B9" s="287"/>
      <c r="C9" s="287"/>
      <c r="D9" s="287"/>
      <c r="E9" s="287"/>
      <c r="F9" s="288"/>
      <c r="G9" s="28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8"/>
      <c r="Z9" s="286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8"/>
      <c r="AL9" s="203" t="s">
        <v>153</v>
      </c>
      <c r="AM9" s="203"/>
      <c r="AN9" s="203"/>
      <c r="AO9" s="203"/>
      <c r="AP9" s="203"/>
      <c r="AQ9" s="203"/>
      <c r="AR9" s="203"/>
      <c r="AS9" s="203"/>
      <c r="AT9" s="203"/>
      <c r="AU9" s="203" t="s">
        <v>0</v>
      </c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86"/>
      <c r="BW9" s="287"/>
      <c r="BX9" s="287"/>
      <c r="BY9" s="287"/>
      <c r="BZ9" s="287"/>
      <c r="CA9" s="287"/>
      <c r="CB9" s="287"/>
      <c r="CC9" s="287"/>
      <c r="CD9" s="287"/>
      <c r="CE9" s="287"/>
      <c r="CF9" s="288"/>
      <c r="CG9" s="286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8"/>
      <c r="CS9" s="211" t="s">
        <v>117</v>
      </c>
      <c r="CT9" s="212"/>
      <c r="CU9" s="212"/>
      <c r="CV9" s="212"/>
      <c r="CW9" s="212"/>
      <c r="CX9" s="212"/>
      <c r="CY9" s="212"/>
      <c r="CZ9" s="212"/>
      <c r="DA9" s="212"/>
      <c r="DB9" s="212"/>
      <c r="DC9" s="213"/>
      <c r="DD9" s="211" t="s">
        <v>122</v>
      </c>
      <c r="DE9" s="212"/>
      <c r="DF9" s="212"/>
      <c r="DG9" s="212"/>
      <c r="DH9" s="212"/>
      <c r="DI9" s="212"/>
      <c r="DJ9" s="212"/>
      <c r="DK9" s="212"/>
      <c r="DL9" s="212"/>
      <c r="DM9" s="212"/>
      <c r="DN9" s="213"/>
      <c r="DO9" s="208" t="s">
        <v>19</v>
      </c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7"/>
    </row>
    <row r="10" spans="1:133" s="34" customFormat="1" ht="57.75" customHeight="1">
      <c r="A10" s="218"/>
      <c r="B10" s="219"/>
      <c r="C10" s="219"/>
      <c r="D10" s="219"/>
      <c r="E10" s="219"/>
      <c r="F10" s="289"/>
      <c r="G10" s="218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89"/>
      <c r="Z10" s="218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89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 t="s">
        <v>125</v>
      </c>
      <c r="AV10" s="203"/>
      <c r="AW10" s="203"/>
      <c r="AX10" s="203"/>
      <c r="AY10" s="203"/>
      <c r="AZ10" s="203"/>
      <c r="BA10" s="203"/>
      <c r="BB10" s="203"/>
      <c r="BC10" s="203"/>
      <c r="BD10" s="203" t="s">
        <v>126</v>
      </c>
      <c r="BE10" s="203"/>
      <c r="BF10" s="203"/>
      <c r="BG10" s="203"/>
      <c r="BH10" s="203"/>
      <c r="BI10" s="203"/>
      <c r="BJ10" s="203"/>
      <c r="BK10" s="203"/>
      <c r="BL10" s="203"/>
      <c r="BM10" s="203" t="s">
        <v>127</v>
      </c>
      <c r="BN10" s="203"/>
      <c r="BO10" s="203"/>
      <c r="BP10" s="203"/>
      <c r="BQ10" s="203"/>
      <c r="BR10" s="203"/>
      <c r="BS10" s="203"/>
      <c r="BT10" s="203"/>
      <c r="BU10" s="203"/>
      <c r="BV10" s="218"/>
      <c r="BW10" s="219"/>
      <c r="BX10" s="219"/>
      <c r="BY10" s="219"/>
      <c r="BZ10" s="219"/>
      <c r="CA10" s="219"/>
      <c r="CB10" s="219"/>
      <c r="CC10" s="219"/>
      <c r="CD10" s="219"/>
      <c r="CE10" s="219"/>
      <c r="CF10" s="289"/>
      <c r="CG10" s="218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89"/>
      <c r="CS10" s="214"/>
      <c r="CT10" s="215"/>
      <c r="CU10" s="215"/>
      <c r="CV10" s="215"/>
      <c r="CW10" s="215"/>
      <c r="CX10" s="215"/>
      <c r="CY10" s="215"/>
      <c r="CZ10" s="215"/>
      <c r="DA10" s="215"/>
      <c r="DB10" s="215"/>
      <c r="DC10" s="216"/>
      <c r="DD10" s="214"/>
      <c r="DE10" s="215"/>
      <c r="DF10" s="215"/>
      <c r="DG10" s="215"/>
      <c r="DH10" s="215"/>
      <c r="DI10" s="215"/>
      <c r="DJ10" s="215"/>
      <c r="DK10" s="215"/>
      <c r="DL10" s="215"/>
      <c r="DM10" s="215"/>
      <c r="DN10" s="216"/>
      <c r="DO10" s="208" t="s">
        <v>2</v>
      </c>
      <c r="DP10" s="220"/>
      <c r="DQ10" s="220"/>
      <c r="DR10" s="220"/>
      <c r="DS10" s="220"/>
      <c r="DT10" s="220"/>
      <c r="DU10" s="220"/>
      <c r="DV10" s="227"/>
      <c r="DW10" s="208" t="s">
        <v>20</v>
      </c>
      <c r="DX10" s="220"/>
      <c r="DY10" s="220"/>
      <c r="DZ10" s="220"/>
      <c r="EA10" s="220"/>
      <c r="EB10" s="220"/>
      <c r="EC10" s="227"/>
    </row>
    <row r="11" spans="1:133" s="35" customFormat="1" ht="12">
      <c r="A11" s="282">
        <v>1</v>
      </c>
      <c r="B11" s="283"/>
      <c r="C11" s="283"/>
      <c r="D11" s="283"/>
      <c r="E11" s="283"/>
      <c r="F11" s="284"/>
      <c r="G11" s="282">
        <v>2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4"/>
      <c r="Z11" s="282">
        <v>3</v>
      </c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4"/>
      <c r="AL11" s="282">
        <v>4</v>
      </c>
      <c r="AM11" s="283"/>
      <c r="AN11" s="283"/>
      <c r="AO11" s="283"/>
      <c r="AP11" s="283"/>
      <c r="AQ11" s="283"/>
      <c r="AR11" s="283"/>
      <c r="AS11" s="283"/>
      <c r="AT11" s="284"/>
      <c r="AU11" s="282">
        <v>5</v>
      </c>
      <c r="AV11" s="283"/>
      <c r="AW11" s="283"/>
      <c r="AX11" s="283"/>
      <c r="AY11" s="283"/>
      <c r="AZ11" s="283"/>
      <c r="BA11" s="283"/>
      <c r="BB11" s="283"/>
      <c r="BC11" s="284"/>
      <c r="BD11" s="282">
        <v>6</v>
      </c>
      <c r="BE11" s="283"/>
      <c r="BF11" s="283"/>
      <c r="BG11" s="283"/>
      <c r="BH11" s="283"/>
      <c r="BI11" s="283"/>
      <c r="BJ11" s="283"/>
      <c r="BK11" s="283"/>
      <c r="BL11" s="284"/>
      <c r="BM11" s="282">
        <v>7</v>
      </c>
      <c r="BN11" s="283"/>
      <c r="BO11" s="283"/>
      <c r="BP11" s="283"/>
      <c r="BQ11" s="283"/>
      <c r="BR11" s="283"/>
      <c r="BS11" s="283"/>
      <c r="BT11" s="283"/>
      <c r="BU11" s="284"/>
      <c r="BV11" s="282">
        <v>8</v>
      </c>
      <c r="BW11" s="283"/>
      <c r="BX11" s="283"/>
      <c r="BY11" s="283"/>
      <c r="BZ11" s="283"/>
      <c r="CA11" s="283"/>
      <c r="CB11" s="283"/>
      <c r="CC11" s="283"/>
      <c r="CD11" s="283"/>
      <c r="CE11" s="283"/>
      <c r="CF11" s="284"/>
      <c r="CG11" s="282">
        <v>9</v>
      </c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4"/>
      <c r="CS11" s="282">
        <v>10</v>
      </c>
      <c r="CT11" s="283"/>
      <c r="CU11" s="283"/>
      <c r="CV11" s="283"/>
      <c r="CW11" s="283"/>
      <c r="CX11" s="283"/>
      <c r="CY11" s="283"/>
      <c r="CZ11" s="283"/>
      <c r="DA11" s="283"/>
      <c r="DB11" s="283"/>
      <c r="DC11" s="284"/>
      <c r="DD11" s="282">
        <v>11</v>
      </c>
      <c r="DE11" s="283"/>
      <c r="DF11" s="283"/>
      <c r="DG11" s="283"/>
      <c r="DH11" s="283"/>
      <c r="DI11" s="283"/>
      <c r="DJ11" s="283"/>
      <c r="DK11" s="283"/>
      <c r="DL11" s="283"/>
      <c r="DM11" s="283"/>
      <c r="DN11" s="284"/>
      <c r="DO11" s="282">
        <v>12</v>
      </c>
      <c r="DP11" s="283"/>
      <c r="DQ11" s="283"/>
      <c r="DR11" s="283"/>
      <c r="DS11" s="283"/>
      <c r="DT11" s="283"/>
      <c r="DU11" s="283"/>
      <c r="DV11" s="284"/>
      <c r="DW11" s="282">
        <v>13</v>
      </c>
      <c r="DX11" s="283"/>
      <c r="DY11" s="283"/>
      <c r="DZ11" s="283"/>
      <c r="EA11" s="283"/>
      <c r="EB11" s="283"/>
      <c r="EC11" s="284"/>
    </row>
    <row r="12" spans="1:133" s="35" customFormat="1" ht="55.5" customHeight="1">
      <c r="A12" s="270" t="s">
        <v>7</v>
      </c>
      <c r="B12" s="271"/>
      <c r="C12" s="271"/>
      <c r="D12" s="271"/>
      <c r="E12" s="271"/>
      <c r="F12" s="272"/>
      <c r="G12" s="273" t="s">
        <v>179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  <c r="Z12" s="276" t="s">
        <v>1</v>
      </c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8"/>
      <c r="AL12" s="267" t="s">
        <v>1</v>
      </c>
      <c r="AM12" s="268"/>
      <c r="AN12" s="268"/>
      <c r="AO12" s="268"/>
      <c r="AP12" s="268"/>
      <c r="AQ12" s="268"/>
      <c r="AR12" s="268"/>
      <c r="AS12" s="268"/>
      <c r="AT12" s="269"/>
      <c r="AU12" s="267" t="s">
        <v>1</v>
      </c>
      <c r="AV12" s="268"/>
      <c r="AW12" s="268"/>
      <c r="AX12" s="268"/>
      <c r="AY12" s="268"/>
      <c r="AZ12" s="268"/>
      <c r="BA12" s="268"/>
      <c r="BB12" s="268"/>
      <c r="BC12" s="269"/>
      <c r="BD12" s="267" t="s">
        <v>1</v>
      </c>
      <c r="BE12" s="268"/>
      <c r="BF12" s="268"/>
      <c r="BG12" s="268"/>
      <c r="BH12" s="268"/>
      <c r="BI12" s="268"/>
      <c r="BJ12" s="268"/>
      <c r="BK12" s="268"/>
      <c r="BL12" s="269"/>
      <c r="BM12" s="267" t="s">
        <v>1</v>
      </c>
      <c r="BN12" s="268"/>
      <c r="BO12" s="268"/>
      <c r="BP12" s="268"/>
      <c r="BQ12" s="268"/>
      <c r="BR12" s="268"/>
      <c r="BS12" s="268"/>
      <c r="BT12" s="268"/>
      <c r="BU12" s="269"/>
      <c r="BV12" s="267" t="s">
        <v>1</v>
      </c>
      <c r="BW12" s="268"/>
      <c r="BX12" s="268"/>
      <c r="BY12" s="268"/>
      <c r="BZ12" s="268"/>
      <c r="CA12" s="268"/>
      <c r="CB12" s="268"/>
      <c r="CC12" s="268"/>
      <c r="CD12" s="268"/>
      <c r="CE12" s="268"/>
      <c r="CF12" s="269"/>
      <c r="CG12" s="267">
        <f>CG13+CG14+CG16</f>
        <v>84473888.96</v>
      </c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9"/>
      <c r="CS12" s="267">
        <f>CG12</f>
        <v>84473888.96</v>
      </c>
      <c r="CT12" s="268"/>
      <c r="CU12" s="268"/>
      <c r="CV12" s="268"/>
      <c r="CW12" s="268"/>
      <c r="CX12" s="268"/>
      <c r="CY12" s="268"/>
      <c r="CZ12" s="268"/>
      <c r="DA12" s="268"/>
      <c r="DB12" s="268"/>
      <c r="DC12" s="269"/>
      <c r="DD12" s="267"/>
      <c r="DE12" s="268"/>
      <c r="DF12" s="268"/>
      <c r="DG12" s="268"/>
      <c r="DH12" s="268"/>
      <c r="DI12" s="268"/>
      <c r="DJ12" s="268"/>
      <c r="DK12" s="268"/>
      <c r="DL12" s="268"/>
      <c r="DM12" s="268"/>
      <c r="DN12" s="269"/>
      <c r="DO12" s="267"/>
      <c r="DP12" s="268"/>
      <c r="DQ12" s="268"/>
      <c r="DR12" s="268"/>
      <c r="DS12" s="268"/>
      <c r="DT12" s="268"/>
      <c r="DU12" s="268"/>
      <c r="DV12" s="269"/>
      <c r="DW12" s="267"/>
      <c r="DX12" s="268"/>
      <c r="DY12" s="268"/>
      <c r="DZ12" s="268"/>
      <c r="EA12" s="268"/>
      <c r="EB12" s="268"/>
      <c r="EC12" s="269"/>
    </row>
    <row r="13" spans="1:133" s="18" customFormat="1" ht="27.75" customHeight="1">
      <c r="A13" s="270" t="s">
        <v>23</v>
      </c>
      <c r="B13" s="271"/>
      <c r="C13" s="271"/>
      <c r="D13" s="271"/>
      <c r="E13" s="271"/>
      <c r="F13" s="272"/>
      <c r="G13" s="273" t="s">
        <v>15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76">
        <v>80</v>
      </c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8"/>
      <c r="AL13" s="267">
        <f>AU13+BD13+BM13</f>
        <v>60909.26</v>
      </c>
      <c r="AM13" s="268"/>
      <c r="AN13" s="268"/>
      <c r="AO13" s="268"/>
      <c r="AP13" s="268"/>
      <c r="AQ13" s="268"/>
      <c r="AR13" s="268"/>
      <c r="AS13" s="268"/>
      <c r="AT13" s="269"/>
      <c r="AU13" s="267">
        <v>24320.74</v>
      </c>
      <c r="AV13" s="268"/>
      <c r="AW13" s="268"/>
      <c r="AX13" s="268"/>
      <c r="AY13" s="268"/>
      <c r="AZ13" s="268"/>
      <c r="BA13" s="268"/>
      <c r="BB13" s="268"/>
      <c r="BC13" s="269"/>
      <c r="BD13" s="267">
        <v>6128.68</v>
      </c>
      <c r="BE13" s="268"/>
      <c r="BF13" s="268"/>
      <c r="BG13" s="268"/>
      <c r="BH13" s="268"/>
      <c r="BI13" s="268"/>
      <c r="BJ13" s="268"/>
      <c r="BK13" s="268"/>
      <c r="BL13" s="269"/>
      <c r="BM13" s="267">
        <v>30459.84</v>
      </c>
      <c r="BN13" s="268"/>
      <c r="BO13" s="268"/>
      <c r="BP13" s="268"/>
      <c r="BQ13" s="268"/>
      <c r="BR13" s="268"/>
      <c r="BS13" s="268"/>
      <c r="BT13" s="268"/>
      <c r="BU13" s="269"/>
      <c r="BV13" s="267"/>
      <c r="BW13" s="268"/>
      <c r="BX13" s="268"/>
      <c r="BY13" s="268"/>
      <c r="BZ13" s="268"/>
      <c r="CA13" s="268"/>
      <c r="CB13" s="268"/>
      <c r="CC13" s="268"/>
      <c r="CD13" s="268"/>
      <c r="CE13" s="268"/>
      <c r="CF13" s="269"/>
      <c r="CG13" s="267">
        <v>58472887.75</v>
      </c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9"/>
      <c r="CS13" s="267">
        <f>CG13</f>
        <v>58472887.75</v>
      </c>
      <c r="CT13" s="268"/>
      <c r="CU13" s="268"/>
      <c r="CV13" s="268"/>
      <c r="CW13" s="268"/>
      <c r="CX13" s="268"/>
      <c r="CY13" s="268"/>
      <c r="CZ13" s="268"/>
      <c r="DA13" s="268"/>
      <c r="DB13" s="268"/>
      <c r="DC13" s="269"/>
      <c r="DD13" s="267"/>
      <c r="DE13" s="268"/>
      <c r="DF13" s="268"/>
      <c r="DG13" s="268"/>
      <c r="DH13" s="268"/>
      <c r="DI13" s="268"/>
      <c r="DJ13" s="268"/>
      <c r="DK13" s="268"/>
      <c r="DL13" s="268"/>
      <c r="DM13" s="268"/>
      <c r="DN13" s="269"/>
      <c r="DO13" s="267"/>
      <c r="DP13" s="268"/>
      <c r="DQ13" s="268"/>
      <c r="DR13" s="268"/>
      <c r="DS13" s="268"/>
      <c r="DT13" s="268"/>
      <c r="DU13" s="268"/>
      <c r="DV13" s="269"/>
      <c r="DW13" s="267"/>
      <c r="DX13" s="268"/>
      <c r="DY13" s="268"/>
      <c r="DZ13" s="268"/>
      <c r="EA13" s="268"/>
      <c r="EB13" s="268"/>
      <c r="EC13" s="269"/>
    </row>
    <row r="14" spans="1:134" s="18" customFormat="1" ht="52.5" customHeight="1">
      <c r="A14" s="270" t="s">
        <v>24</v>
      </c>
      <c r="B14" s="271"/>
      <c r="C14" s="271"/>
      <c r="D14" s="271"/>
      <c r="E14" s="271"/>
      <c r="F14" s="272"/>
      <c r="G14" s="273" t="s">
        <v>184</v>
      </c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Z14" s="276">
        <v>48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8"/>
      <c r="AL14" s="267">
        <f>AU14+BD14+BM14</f>
        <v>38584.71000000001</v>
      </c>
      <c r="AM14" s="268"/>
      <c r="AN14" s="268"/>
      <c r="AO14" s="268"/>
      <c r="AP14" s="268"/>
      <c r="AQ14" s="268"/>
      <c r="AR14" s="268"/>
      <c r="AS14" s="268"/>
      <c r="AT14" s="269"/>
      <c r="AU14" s="267">
        <v>26949.36</v>
      </c>
      <c r="AV14" s="268"/>
      <c r="AW14" s="268"/>
      <c r="AX14" s="268"/>
      <c r="AY14" s="268"/>
      <c r="AZ14" s="268"/>
      <c r="BA14" s="268"/>
      <c r="BB14" s="268"/>
      <c r="BC14" s="269"/>
      <c r="BD14" s="267">
        <v>6714.55</v>
      </c>
      <c r="BE14" s="268"/>
      <c r="BF14" s="268"/>
      <c r="BG14" s="268"/>
      <c r="BH14" s="268"/>
      <c r="BI14" s="268"/>
      <c r="BJ14" s="268"/>
      <c r="BK14" s="268"/>
      <c r="BL14" s="269"/>
      <c r="BM14" s="267">
        <v>4920.8</v>
      </c>
      <c r="BN14" s="268"/>
      <c r="BO14" s="268"/>
      <c r="BP14" s="268"/>
      <c r="BQ14" s="268"/>
      <c r="BR14" s="268"/>
      <c r="BS14" s="268"/>
      <c r="BT14" s="268"/>
      <c r="BU14" s="269"/>
      <c r="BV14" s="267"/>
      <c r="BW14" s="268"/>
      <c r="BX14" s="268"/>
      <c r="BY14" s="268"/>
      <c r="BZ14" s="268"/>
      <c r="CA14" s="268"/>
      <c r="CB14" s="268"/>
      <c r="CC14" s="268"/>
      <c r="CD14" s="268"/>
      <c r="CE14" s="268"/>
      <c r="CF14" s="269"/>
      <c r="CG14" s="267">
        <v>22224791.1</v>
      </c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9"/>
      <c r="CS14" s="267">
        <f>CG14</f>
        <v>22224791.1</v>
      </c>
      <c r="CT14" s="268"/>
      <c r="CU14" s="268"/>
      <c r="CV14" s="268"/>
      <c r="CW14" s="268"/>
      <c r="CX14" s="268"/>
      <c r="CY14" s="268"/>
      <c r="CZ14" s="268"/>
      <c r="DA14" s="268"/>
      <c r="DB14" s="268"/>
      <c r="DC14" s="269"/>
      <c r="DD14" s="267"/>
      <c r="DE14" s="268"/>
      <c r="DF14" s="268"/>
      <c r="DG14" s="268"/>
      <c r="DH14" s="268"/>
      <c r="DI14" s="268"/>
      <c r="DJ14" s="268"/>
      <c r="DK14" s="268"/>
      <c r="DL14" s="268"/>
      <c r="DM14" s="268"/>
      <c r="DN14" s="269"/>
      <c r="DO14" s="267"/>
      <c r="DP14" s="268"/>
      <c r="DQ14" s="268"/>
      <c r="DR14" s="268"/>
      <c r="DS14" s="268"/>
      <c r="DT14" s="268"/>
      <c r="DU14" s="268"/>
      <c r="DV14" s="269"/>
      <c r="DW14" s="267"/>
      <c r="DX14" s="268"/>
      <c r="DY14" s="268"/>
      <c r="DZ14" s="268"/>
      <c r="EA14" s="268"/>
      <c r="EB14" s="268"/>
      <c r="EC14" s="269"/>
      <c r="ED14" s="66">
        <v>22224791.1</v>
      </c>
    </row>
    <row r="15" spans="1:133" s="18" customFormat="1" ht="51.75" customHeight="1" hidden="1">
      <c r="A15" s="270" t="s">
        <v>25</v>
      </c>
      <c r="B15" s="271"/>
      <c r="C15" s="271"/>
      <c r="D15" s="271"/>
      <c r="E15" s="271"/>
      <c r="F15" s="272"/>
      <c r="G15" s="273" t="s">
        <v>185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1"/>
      <c r="Z15" s="276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8"/>
      <c r="AL15" s="267"/>
      <c r="AM15" s="268"/>
      <c r="AN15" s="268"/>
      <c r="AO15" s="268"/>
      <c r="AP15" s="268"/>
      <c r="AQ15" s="268"/>
      <c r="AR15" s="268"/>
      <c r="AS15" s="268"/>
      <c r="AT15" s="269"/>
      <c r="AU15" s="267"/>
      <c r="AV15" s="268"/>
      <c r="AW15" s="268"/>
      <c r="AX15" s="268"/>
      <c r="AY15" s="268"/>
      <c r="AZ15" s="268"/>
      <c r="BA15" s="268"/>
      <c r="BB15" s="268"/>
      <c r="BC15" s="269"/>
      <c r="BD15" s="267"/>
      <c r="BE15" s="268"/>
      <c r="BF15" s="268"/>
      <c r="BG15" s="268"/>
      <c r="BH15" s="268"/>
      <c r="BI15" s="268"/>
      <c r="BJ15" s="268"/>
      <c r="BK15" s="268"/>
      <c r="BL15" s="269"/>
      <c r="BM15" s="267"/>
      <c r="BN15" s="268"/>
      <c r="BO15" s="268"/>
      <c r="BP15" s="268"/>
      <c r="BQ15" s="268"/>
      <c r="BR15" s="268"/>
      <c r="BS15" s="268"/>
      <c r="BT15" s="268"/>
      <c r="BU15" s="269"/>
      <c r="BV15" s="267"/>
      <c r="BW15" s="268"/>
      <c r="BX15" s="268"/>
      <c r="BY15" s="268"/>
      <c r="BZ15" s="268"/>
      <c r="CA15" s="268"/>
      <c r="CB15" s="268"/>
      <c r="CC15" s="268"/>
      <c r="CD15" s="268"/>
      <c r="CE15" s="268"/>
      <c r="CF15" s="269"/>
      <c r="CG15" s="267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9"/>
      <c r="CS15" s="267"/>
      <c r="CT15" s="268"/>
      <c r="CU15" s="268"/>
      <c r="CV15" s="268"/>
      <c r="CW15" s="268"/>
      <c r="CX15" s="268"/>
      <c r="CY15" s="268"/>
      <c r="CZ15" s="268"/>
      <c r="DA15" s="268"/>
      <c r="DB15" s="268"/>
      <c r="DC15" s="269"/>
      <c r="DD15" s="267"/>
      <c r="DE15" s="268"/>
      <c r="DF15" s="268"/>
      <c r="DG15" s="268"/>
      <c r="DH15" s="268"/>
      <c r="DI15" s="268"/>
      <c r="DJ15" s="268"/>
      <c r="DK15" s="268"/>
      <c r="DL15" s="268"/>
      <c r="DM15" s="268"/>
      <c r="DN15" s="269"/>
      <c r="DO15" s="267"/>
      <c r="DP15" s="268"/>
      <c r="DQ15" s="268"/>
      <c r="DR15" s="268"/>
      <c r="DS15" s="268"/>
      <c r="DT15" s="268"/>
      <c r="DU15" s="268"/>
      <c r="DV15" s="269"/>
      <c r="DW15" s="267"/>
      <c r="DX15" s="268"/>
      <c r="DY15" s="268"/>
      <c r="DZ15" s="268"/>
      <c r="EA15" s="268"/>
      <c r="EB15" s="268"/>
      <c r="EC15" s="269"/>
    </row>
    <row r="16" spans="1:134" s="18" customFormat="1" ht="27" customHeight="1">
      <c r="A16" s="270" t="s">
        <v>25</v>
      </c>
      <c r="B16" s="271"/>
      <c r="C16" s="271"/>
      <c r="D16" s="271"/>
      <c r="E16" s="271"/>
      <c r="F16" s="272"/>
      <c r="G16" s="273" t="s">
        <v>186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1"/>
      <c r="Z16" s="276">
        <v>12</v>
      </c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8"/>
      <c r="AL16" s="267">
        <f>AU16+BD16+BM16</f>
        <v>26223.69</v>
      </c>
      <c r="AM16" s="268"/>
      <c r="AN16" s="268"/>
      <c r="AO16" s="268"/>
      <c r="AP16" s="268"/>
      <c r="AQ16" s="268"/>
      <c r="AR16" s="268"/>
      <c r="AS16" s="268"/>
      <c r="AT16" s="269"/>
      <c r="AU16" s="267">
        <v>20503.96</v>
      </c>
      <c r="AV16" s="268"/>
      <c r="AW16" s="268"/>
      <c r="AX16" s="268"/>
      <c r="AY16" s="268"/>
      <c r="AZ16" s="268"/>
      <c r="BA16" s="268"/>
      <c r="BB16" s="268"/>
      <c r="BC16" s="269"/>
      <c r="BD16" s="267">
        <v>744.87</v>
      </c>
      <c r="BE16" s="268"/>
      <c r="BF16" s="268"/>
      <c r="BG16" s="268"/>
      <c r="BH16" s="268"/>
      <c r="BI16" s="268"/>
      <c r="BJ16" s="268"/>
      <c r="BK16" s="268"/>
      <c r="BL16" s="269"/>
      <c r="BM16" s="267">
        <v>4974.86</v>
      </c>
      <c r="BN16" s="268"/>
      <c r="BO16" s="268"/>
      <c r="BP16" s="268"/>
      <c r="BQ16" s="268"/>
      <c r="BR16" s="268"/>
      <c r="BS16" s="268"/>
      <c r="BT16" s="268"/>
      <c r="BU16" s="269"/>
      <c r="BV16" s="267"/>
      <c r="BW16" s="268"/>
      <c r="BX16" s="268"/>
      <c r="BY16" s="268"/>
      <c r="BZ16" s="268"/>
      <c r="CA16" s="268"/>
      <c r="CB16" s="268"/>
      <c r="CC16" s="268"/>
      <c r="CD16" s="268"/>
      <c r="CE16" s="268"/>
      <c r="CF16" s="269"/>
      <c r="CG16" s="267">
        <v>3776210.11</v>
      </c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9"/>
      <c r="CS16" s="267">
        <f>CG16</f>
        <v>3776210.11</v>
      </c>
      <c r="CT16" s="268"/>
      <c r="CU16" s="268"/>
      <c r="CV16" s="268"/>
      <c r="CW16" s="268"/>
      <c r="CX16" s="268"/>
      <c r="CY16" s="268"/>
      <c r="CZ16" s="268"/>
      <c r="DA16" s="268"/>
      <c r="DB16" s="268"/>
      <c r="DC16" s="269"/>
      <c r="DD16" s="267"/>
      <c r="DE16" s="268"/>
      <c r="DF16" s="268"/>
      <c r="DG16" s="268"/>
      <c r="DH16" s="268"/>
      <c r="DI16" s="268"/>
      <c r="DJ16" s="268"/>
      <c r="DK16" s="268"/>
      <c r="DL16" s="268"/>
      <c r="DM16" s="268"/>
      <c r="DN16" s="269"/>
      <c r="DO16" s="267"/>
      <c r="DP16" s="268"/>
      <c r="DQ16" s="268"/>
      <c r="DR16" s="268"/>
      <c r="DS16" s="268"/>
      <c r="DT16" s="268"/>
      <c r="DU16" s="268"/>
      <c r="DV16" s="269"/>
      <c r="DW16" s="267"/>
      <c r="DX16" s="268"/>
      <c r="DY16" s="268"/>
      <c r="DZ16" s="268"/>
      <c r="EA16" s="268"/>
      <c r="EB16" s="268"/>
      <c r="EC16" s="269"/>
      <c r="ED16" s="66">
        <f>ED14-CG14</f>
        <v>0</v>
      </c>
    </row>
    <row r="17" spans="1:134" s="18" customFormat="1" ht="86.25" customHeight="1">
      <c r="A17" s="270" t="s">
        <v>8</v>
      </c>
      <c r="B17" s="271"/>
      <c r="C17" s="271"/>
      <c r="D17" s="271"/>
      <c r="E17" s="271"/>
      <c r="F17" s="272"/>
      <c r="G17" s="273" t="s">
        <v>181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  <c r="Z17" s="276">
        <v>89</v>
      </c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8"/>
      <c r="AL17" s="267">
        <v>6219.96</v>
      </c>
      <c r="AM17" s="268"/>
      <c r="AN17" s="268"/>
      <c r="AO17" s="268"/>
      <c r="AP17" s="268"/>
      <c r="AQ17" s="268"/>
      <c r="AR17" s="268"/>
      <c r="AS17" s="268"/>
      <c r="AT17" s="269"/>
      <c r="AU17" s="267" t="s">
        <v>1</v>
      </c>
      <c r="AV17" s="268"/>
      <c r="AW17" s="268"/>
      <c r="AX17" s="268"/>
      <c r="AY17" s="268"/>
      <c r="AZ17" s="268"/>
      <c r="BA17" s="268"/>
      <c r="BB17" s="268"/>
      <c r="BC17" s="269"/>
      <c r="BD17" s="267" t="s">
        <v>1</v>
      </c>
      <c r="BE17" s="268"/>
      <c r="BF17" s="268"/>
      <c r="BG17" s="268"/>
      <c r="BH17" s="268"/>
      <c r="BI17" s="268"/>
      <c r="BJ17" s="268"/>
      <c r="BK17" s="268"/>
      <c r="BL17" s="269"/>
      <c r="BM17" s="267" t="s">
        <v>1</v>
      </c>
      <c r="BN17" s="268"/>
      <c r="BO17" s="268"/>
      <c r="BP17" s="268"/>
      <c r="BQ17" s="268"/>
      <c r="BR17" s="268"/>
      <c r="BS17" s="268"/>
      <c r="BT17" s="268"/>
      <c r="BU17" s="269"/>
      <c r="BV17" s="267" t="s">
        <v>1</v>
      </c>
      <c r="BW17" s="268"/>
      <c r="BX17" s="268"/>
      <c r="BY17" s="268"/>
      <c r="BZ17" s="268"/>
      <c r="CA17" s="268"/>
      <c r="CB17" s="268"/>
      <c r="CC17" s="268"/>
      <c r="CD17" s="268"/>
      <c r="CE17" s="268"/>
      <c r="CF17" s="269"/>
      <c r="CG17" s="267">
        <f>46525.05+289490.43+217561.32</f>
        <v>553576.8</v>
      </c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9"/>
      <c r="CS17" s="267">
        <f>CG17</f>
        <v>553576.8</v>
      </c>
      <c r="CT17" s="268"/>
      <c r="CU17" s="268"/>
      <c r="CV17" s="268"/>
      <c r="CW17" s="268"/>
      <c r="CX17" s="268"/>
      <c r="CY17" s="268"/>
      <c r="CZ17" s="268"/>
      <c r="DA17" s="268"/>
      <c r="DB17" s="268"/>
      <c r="DC17" s="269"/>
      <c r="DD17" s="267"/>
      <c r="DE17" s="268"/>
      <c r="DF17" s="268"/>
      <c r="DG17" s="268"/>
      <c r="DH17" s="268"/>
      <c r="DI17" s="268"/>
      <c r="DJ17" s="268"/>
      <c r="DK17" s="268"/>
      <c r="DL17" s="268"/>
      <c r="DM17" s="268"/>
      <c r="DN17" s="269"/>
      <c r="DO17" s="267"/>
      <c r="DP17" s="268"/>
      <c r="DQ17" s="268"/>
      <c r="DR17" s="268"/>
      <c r="DS17" s="268"/>
      <c r="DT17" s="268"/>
      <c r="DU17" s="268"/>
      <c r="DV17" s="269"/>
      <c r="DW17" s="572"/>
      <c r="DX17" s="573"/>
      <c r="DY17" s="573"/>
      <c r="DZ17" s="573"/>
      <c r="EA17" s="573"/>
      <c r="EB17" s="573"/>
      <c r="EC17" s="574"/>
      <c r="ED17" s="66"/>
    </row>
    <row r="18" spans="1:133" s="18" customFormat="1" ht="16.5" customHeight="1">
      <c r="A18" s="279" t="s">
        <v>18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5"/>
      <c r="AL18" s="267"/>
      <c r="AM18" s="268"/>
      <c r="AN18" s="268"/>
      <c r="AO18" s="268"/>
      <c r="AP18" s="268"/>
      <c r="AQ18" s="268"/>
      <c r="AR18" s="268"/>
      <c r="AS18" s="268"/>
      <c r="AT18" s="269"/>
      <c r="AU18" s="267" t="s">
        <v>1</v>
      </c>
      <c r="AV18" s="268"/>
      <c r="AW18" s="268"/>
      <c r="AX18" s="268"/>
      <c r="AY18" s="268"/>
      <c r="AZ18" s="268"/>
      <c r="BA18" s="268"/>
      <c r="BB18" s="268"/>
      <c r="BC18" s="269"/>
      <c r="BD18" s="267" t="s">
        <v>1</v>
      </c>
      <c r="BE18" s="268"/>
      <c r="BF18" s="268"/>
      <c r="BG18" s="268"/>
      <c r="BH18" s="268"/>
      <c r="BI18" s="268"/>
      <c r="BJ18" s="268"/>
      <c r="BK18" s="268"/>
      <c r="BL18" s="269"/>
      <c r="BM18" s="267" t="s">
        <v>1</v>
      </c>
      <c r="BN18" s="268"/>
      <c r="BO18" s="268"/>
      <c r="BP18" s="268"/>
      <c r="BQ18" s="268"/>
      <c r="BR18" s="268"/>
      <c r="BS18" s="268"/>
      <c r="BT18" s="268"/>
      <c r="BU18" s="269"/>
      <c r="BV18" s="267"/>
      <c r="BW18" s="268"/>
      <c r="BX18" s="268"/>
      <c r="BY18" s="268"/>
      <c r="BZ18" s="268"/>
      <c r="CA18" s="268"/>
      <c r="CB18" s="268"/>
      <c r="CC18" s="268"/>
      <c r="CD18" s="268"/>
      <c r="CE18" s="268"/>
      <c r="CF18" s="269"/>
      <c r="CG18" s="267">
        <f>CG12+CG17</f>
        <v>85027465.75999999</v>
      </c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9"/>
      <c r="CS18" s="267">
        <f>CS17+CS12</f>
        <v>85027465.75999999</v>
      </c>
      <c r="CT18" s="268"/>
      <c r="CU18" s="268"/>
      <c r="CV18" s="268"/>
      <c r="CW18" s="268"/>
      <c r="CX18" s="268"/>
      <c r="CY18" s="268"/>
      <c r="CZ18" s="268"/>
      <c r="DA18" s="268"/>
      <c r="DB18" s="268"/>
      <c r="DC18" s="269"/>
      <c r="DD18" s="267"/>
      <c r="DE18" s="268"/>
      <c r="DF18" s="268"/>
      <c r="DG18" s="268"/>
      <c r="DH18" s="268"/>
      <c r="DI18" s="268"/>
      <c r="DJ18" s="268"/>
      <c r="DK18" s="268"/>
      <c r="DL18" s="268"/>
      <c r="DM18" s="268"/>
      <c r="DN18" s="269"/>
      <c r="DO18" s="267"/>
      <c r="DP18" s="268"/>
      <c r="DQ18" s="268"/>
      <c r="DR18" s="268"/>
      <c r="DS18" s="268"/>
      <c r="DT18" s="268"/>
      <c r="DU18" s="268"/>
      <c r="DV18" s="269"/>
      <c r="DW18" s="267"/>
      <c r="DX18" s="268"/>
      <c r="DY18" s="268"/>
      <c r="DZ18" s="268"/>
      <c r="EA18" s="268"/>
      <c r="EB18" s="268"/>
      <c r="EC18" s="269"/>
    </row>
    <row r="19" spans="1:133" ht="15">
      <c r="A19" s="292" t="s">
        <v>152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G18"/>
  <sheetViews>
    <sheetView zoomScalePageLayoutView="0" workbookViewId="0" topLeftCell="A1">
      <selection activeCell="CM7" sqref="CM7:CY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297" t="s">
        <v>551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</row>
    <row r="2" s="4" customFormat="1" ht="12.75" customHeight="1"/>
    <row r="3" spans="1:137" s="3" customFormat="1" ht="21.75" customHeight="1">
      <c r="A3" s="299" t="s">
        <v>3</v>
      </c>
      <c r="B3" s="300"/>
      <c r="C3" s="300"/>
      <c r="D3" s="300"/>
      <c r="E3" s="300"/>
      <c r="F3" s="301"/>
      <c r="G3" s="299" t="s">
        <v>22</v>
      </c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99" t="s">
        <v>552</v>
      </c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9"/>
      <c r="AP3" s="299" t="s">
        <v>553</v>
      </c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1"/>
      <c r="BC3" s="299" t="s">
        <v>554</v>
      </c>
      <c r="BD3" s="300"/>
      <c r="BE3" s="300"/>
      <c r="BF3" s="300"/>
      <c r="BG3" s="300"/>
      <c r="BH3" s="300"/>
      <c r="BI3" s="300"/>
      <c r="BJ3" s="300"/>
      <c r="BK3" s="300"/>
      <c r="BL3" s="301"/>
      <c r="BM3" s="299" t="s">
        <v>555</v>
      </c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299" t="s">
        <v>556</v>
      </c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1"/>
      <c r="CM3" s="316" t="s">
        <v>0</v>
      </c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8"/>
    </row>
    <row r="4" spans="1:137" s="3" customFormat="1" ht="90" customHeight="1">
      <c r="A4" s="302"/>
      <c r="B4" s="303"/>
      <c r="C4" s="303"/>
      <c r="D4" s="303"/>
      <c r="E4" s="303"/>
      <c r="F4" s="304"/>
      <c r="G4" s="302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4"/>
      <c r="AC4" s="310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2"/>
      <c r="AP4" s="302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4"/>
      <c r="BC4" s="302"/>
      <c r="BD4" s="303"/>
      <c r="BE4" s="303"/>
      <c r="BF4" s="303"/>
      <c r="BG4" s="303"/>
      <c r="BH4" s="303"/>
      <c r="BI4" s="303"/>
      <c r="BJ4" s="303"/>
      <c r="BK4" s="303"/>
      <c r="BL4" s="304"/>
      <c r="BM4" s="302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2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4"/>
      <c r="CM4" s="319" t="s">
        <v>118</v>
      </c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1"/>
      <c r="CZ4" s="319" t="s">
        <v>122</v>
      </c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1"/>
      <c r="DN4" s="325" t="s">
        <v>557</v>
      </c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6"/>
    </row>
    <row r="5" spans="1:137" s="3" customFormat="1" ht="29.25" customHeight="1">
      <c r="A5" s="305"/>
      <c r="B5" s="306"/>
      <c r="C5" s="306"/>
      <c r="D5" s="306"/>
      <c r="E5" s="306"/>
      <c r="F5" s="307"/>
      <c r="G5" s="305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7"/>
      <c r="AC5" s="313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5"/>
      <c r="AP5" s="305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7"/>
      <c r="BC5" s="305"/>
      <c r="BD5" s="306"/>
      <c r="BE5" s="306"/>
      <c r="BF5" s="306"/>
      <c r="BG5" s="306"/>
      <c r="BH5" s="306"/>
      <c r="BI5" s="306"/>
      <c r="BJ5" s="306"/>
      <c r="BK5" s="306"/>
      <c r="BL5" s="307"/>
      <c r="BM5" s="305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5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7"/>
      <c r="CM5" s="322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4"/>
      <c r="CZ5" s="322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4"/>
      <c r="DN5" s="316" t="s">
        <v>2</v>
      </c>
      <c r="DO5" s="327"/>
      <c r="DP5" s="327"/>
      <c r="DQ5" s="327"/>
      <c r="DR5" s="327"/>
      <c r="DS5" s="327"/>
      <c r="DT5" s="327"/>
      <c r="DU5" s="327"/>
      <c r="DV5" s="327"/>
      <c r="DW5" s="328"/>
      <c r="DX5" s="316" t="s">
        <v>558</v>
      </c>
      <c r="DY5" s="327"/>
      <c r="DZ5" s="327"/>
      <c r="EA5" s="327"/>
      <c r="EB5" s="327"/>
      <c r="EC5" s="327"/>
      <c r="ED5" s="327"/>
      <c r="EE5" s="327"/>
      <c r="EF5" s="327"/>
      <c r="EG5" s="328"/>
    </row>
    <row r="6" spans="1:137" s="6" customFormat="1" ht="12.75">
      <c r="A6" s="329">
        <v>1</v>
      </c>
      <c r="B6" s="330"/>
      <c r="C6" s="330"/>
      <c r="D6" s="330"/>
      <c r="E6" s="330"/>
      <c r="F6" s="331"/>
      <c r="G6" s="329">
        <v>2</v>
      </c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1"/>
      <c r="AC6" s="329">
        <v>3</v>
      </c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3"/>
      <c r="AP6" s="329">
        <v>4</v>
      </c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1"/>
      <c r="BC6" s="329">
        <v>5</v>
      </c>
      <c r="BD6" s="330"/>
      <c r="BE6" s="330"/>
      <c r="BF6" s="330"/>
      <c r="BG6" s="330"/>
      <c r="BH6" s="330"/>
      <c r="BI6" s="330"/>
      <c r="BJ6" s="330"/>
      <c r="BK6" s="330"/>
      <c r="BL6" s="331"/>
      <c r="BM6" s="329">
        <v>6</v>
      </c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29">
        <v>7</v>
      </c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1"/>
      <c r="CM6" s="329">
        <v>8</v>
      </c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1"/>
      <c r="CZ6" s="329">
        <v>9</v>
      </c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1"/>
      <c r="DN6" s="329">
        <v>10</v>
      </c>
      <c r="DO6" s="330"/>
      <c r="DP6" s="330"/>
      <c r="DQ6" s="330"/>
      <c r="DR6" s="330"/>
      <c r="DS6" s="330"/>
      <c r="DT6" s="330"/>
      <c r="DU6" s="330"/>
      <c r="DV6" s="330"/>
      <c r="DW6" s="331"/>
      <c r="DX6" s="329">
        <v>11</v>
      </c>
      <c r="DY6" s="330"/>
      <c r="DZ6" s="330"/>
      <c r="EA6" s="330"/>
      <c r="EB6" s="330"/>
      <c r="EC6" s="330"/>
      <c r="ED6" s="330"/>
      <c r="EE6" s="330"/>
      <c r="EF6" s="330"/>
      <c r="EG6" s="331"/>
    </row>
    <row r="7" spans="1:137" s="5" customFormat="1" ht="98.25" customHeight="1">
      <c r="A7" s="334" t="s">
        <v>7</v>
      </c>
      <c r="B7" s="335"/>
      <c r="C7" s="335"/>
      <c r="D7" s="335"/>
      <c r="E7" s="335"/>
      <c r="F7" s="336"/>
      <c r="G7" s="337" t="s">
        <v>559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9"/>
      <c r="AC7" s="340" t="s">
        <v>1</v>
      </c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2"/>
      <c r="AP7" s="340" t="s">
        <v>1</v>
      </c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2"/>
      <c r="BC7" s="340" t="s">
        <v>1</v>
      </c>
      <c r="BD7" s="341"/>
      <c r="BE7" s="341"/>
      <c r="BF7" s="341"/>
      <c r="BG7" s="341"/>
      <c r="BH7" s="341"/>
      <c r="BI7" s="341"/>
      <c r="BJ7" s="341"/>
      <c r="BK7" s="341"/>
      <c r="BL7" s="342"/>
      <c r="BM7" s="340" t="s">
        <v>1</v>
      </c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3">
        <f>BZ8+BZ9</f>
        <v>17330</v>
      </c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5"/>
      <c r="CM7" s="346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8"/>
      <c r="CZ7" s="346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8"/>
      <c r="DN7" s="346"/>
      <c r="DO7" s="347"/>
      <c r="DP7" s="347"/>
      <c r="DQ7" s="347"/>
      <c r="DR7" s="347"/>
      <c r="DS7" s="347"/>
      <c r="DT7" s="347"/>
      <c r="DU7" s="347"/>
      <c r="DV7" s="347"/>
      <c r="DW7" s="348"/>
      <c r="DX7" s="340"/>
      <c r="DY7" s="341"/>
      <c r="DZ7" s="341"/>
      <c r="EA7" s="341"/>
      <c r="EB7" s="341"/>
      <c r="EC7" s="341"/>
      <c r="ED7" s="341"/>
      <c r="EE7" s="341"/>
      <c r="EF7" s="341"/>
      <c r="EG7" s="342"/>
    </row>
    <row r="8" spans="1:137" s="5" customFormat="1" ht="78" customHeight="1">
      <c r="A8" s="334" t="s">
        <v>23</v>
      </c>
      <c r="B8" s="335"/>
      <c r="C8" s="335"/>
      <c r="D8" s="335"/>
      <c r="E8" s="335"/>
      <c r="F8" s="336"/>
      <c r="G8" s="337" t="s">
        <v>560</v>
      </c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46">
        <v>212</v>
      </c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8"/>
      <c r="AP8" s="346">
        <v>700</v>
      </c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8"/>
      <c r="BC8" s="346">
        <v>1</v>
      </c>
      <c r="BD8" s="347"/>
      <c r="BE8" s="347"/>
      <c r="BF8" s="347"/>
      <c r="BG8" s="347"/>
      <c r="BH8" s="347"/>
      <c r="BI8" s="347"/>
      <c r="BJ8" s="347"/>
      <c r="BK8" s="347"/>
      <c r="BL8" s="348"/>
      <c r="BM8" s="346">
        <v>3</v>
      </c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3">
        <f>AP8*BC8*BM8</f>
        <v>2100</v>
      </c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5"/>
      <c r="CM8" s="346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8"/>
      <c r="CZ8" s="346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8"/>
      <c r="DN8" s="346"/>
      <c r="DO8" s="347"/>
      <c r="DP8" s="347"/>
      <c r="DQ8" s="347"/>
      <c r="DR8" s="347"/>
      <c r="DS8" s="347"/>
      <c r="DT8" s="347"/>
      <c r="DU8" s="347"/>
      <c r="DV8" s="347"/>
      <c r="DW8" s="348"/>
      <c r="DX8" s="340"/>
      <c r="DY8" s="341"/>
      <c r="DZ8" s="341"/>
      <c r="EA8" s="341"/>
      <c r="EB8" s="341"/>
      <c r="EC8" s="341"/>
      <c r="ED8" s="341"/>
      <c r="EE8" s="341"/>
      <c r="EF8" s="341"/>
      <c r="EG8" s="342"/>
    </row>
    <row r="9" spans="1:137" s="5" customFormat="1" ht="51.75" customHeight="1">
      <c r="A9" s="334" t="s">
        <v>24</v>
      </c>
      <c r="B9" s="335"/>
      <c r="C9" s="335"/>
      <c r="D9" s="335"/>
      <c r="E9" s="335"/>
      <c r="F9" s="336"/>
      <c r="G9" s="337" t="s">
        <v>561</v>
      </c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9"/>
      <c r="AC9" s="346">
        <v>226</v>
      </c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8"/>
      <c r="AP9" s="349">
        <f>BZ9/BM9</f>
        <v>5076.666666666667</v>
      </c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1"/>
      <c r="BC9" s="346">
        <v>1</v>
      </c>
      <c r="BD9" s="347"/>
      <c r="BE9" s="347"/>
      <c r="BF9" s="347"/>
      <c r="BG9" s="347"/>
      <c r="BH9" s="347"/>
      <c r="BI9" s="347"/>
      <c r="BJ9" s="347"/>
      <c r="BK9" s="347"/>
      <c r="BL9" s="348"/>
      <c r="BM9" s="346">
        <v>3</v>
      </c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3">
        <v>15230</v>
      </c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5"/>
      <c r="CM9" s="346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8"/>
      <c r="CZ9" s="346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8"/>
      <c r="DN9" s="346"/>
      <c r="DO9" s="347"/>
      <c r="DP9" s="347"/>
      <c r="DQ9" s="347"/>
      <c r="DR9" s="347"/>
      <c r="DS9" s="347"/>
      <c r="DT9" s="347"/>
      <c r="DU9" s="347"/>
      <c r="DV9" s="347"/>
      <c r="DW9" s="348"/>
      <c r="DX9" s="340"/>
      <c r="DY9" s="341"/>
      <c r="DZ9" s="341"/>
      <c r="EA9" s="341"/>
      <c r="EB9" s="341"/>
      <c r="EC9" s="341"/>
      <c r="ED9" s="341"/>
      <c r="EE9" s="341"/>
      <c r="EF9" s="341"/>
      <c r="EG9" s="342"/>
    </row>
    <row r="10" spans="1:137" s="5" customFormat="1" ht="39" customHeight="1" hidden="1">
      <c r="A10" s="334" t="s">
        <v>25</v>
      </c>
      <c r="B10" s="335"/>
      <c r="C10" s="335"/>
      <c r="D10" s="335"/>
      <c r="E10" s="335"/>
      <c r="F10" s="336"/>
      <c r="G10" s="337" t="s">
        <v>562</v>
      </c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9"/>
      <c r="AC10" s="346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8"/>
      <c r="AP10" s="346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8"/>
      <c r="BC10" s="346"/>
      <c r="BD10" s="347"/>
      <c r="BE10" s="347"/>
      <c r="BF10" s="347"/>
      <c r="BG10" s="347"/>
      <c r="BH10" s="347"/>
      <c r="BI10" s="347"/>
      <c r="BJ10" s="347"/>
      <c r="BK10" s="347"/>
      <c r="BL10" s="348"/>
      <c r="BM10" s="346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6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8"/>
      <c r="CM10" s="346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8"/>
      <c r="CZ10" s="346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8"/>
      <c r="DN10" s="346"/>
      <c r="DO10" s="347"/>
      <c r="DP10" s="347"/>
      <c r="DQ10" s="347"/>
      <c r="DR10" s="347"/>
      <c r="DS10" s="347"/>
      <c r="DT10" s="347"/>
      <c r="DU10" s="347"/>
      <c r="DV10" s="347"/>
      <c r="DW10" s="348"/>
      <c r="DX10" s="340"/>
      <c r="DY10" s="341"/>
      <c r="DZ10" s="341"/>
      <c r="EA10" s="341"/>
      <c r="EB10" s="341"/>
      <c r="EC10" s="341"/>
      <c r="ED10" s="341"/>
      <c r="EE10" s="341"/>
      <c r="EF10" s="341"/>
      <c r="EG10" s="342"/>
    </row>
    <row r="11" spans="1:137" s="5" customFormat="1" ht="16.5" customHeight="1" hidden="1">
      <c r="A11" s="352"/>
      <c r="B11" s="353"/>
      <c r="C11" s="353"/>
      <c r="D11" s="353"/>
      <c r="E11" s="353"/>
      <c r="F11" s="354"/>
      <c r="G11" s="355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7"/>
      <c r="AC11" s="346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8"/>
      <c r="AP11" s="346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8"/>
      <c r="BC11" s="346"/>
      <c r="BD11" s="347"/>
      <c r="BE11" s="347"/>
      <c r="BF11" s="347"/>
      <c r="BG11" s="347"/>
      <c r="BH11" s="347"/>
      <c r="BI11" s="347"/>
      <c r="BJ11" s="347"/>
      <c r="BK11" s="347"/>
      <c r="BL11" s="348"/>
      <c r="BM11" s="346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6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8"/>
      <c r="CM11" s="346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8"/>
      <c r="CZ11" s="346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8"/>
      <c r="DN11" s="346"/>
      <c r="DO11" s="347"/>
      <c r="DP11" s="347"/>
      <c r="DQ11" s="347"/>
      <c r="DR11" s="347"/>
      <c r="DS11" s="347"/>
      <c r="DT11" s="347"/>
      <c r="DU11" s="347"/>
      <c r="DV11" s="347"/>
      <c r="DW11" s="348"/>
      <c r="DX11" s="340"/>
      <c r="DY11" s="341"/>
      <c r="DZ11" s="341"/>
      <c r="EA11" s="341"/>
      <c r="EB11" s="341"/>
      <c r="EC11" s="341"/>
      <c r="ED11" s="341"/>
      <c r="EE11" s="341"/>
      <c r="EF11" s="341"/>
      <c r="EG11" s="342"/>
    </row>
    <row r="12" spans="1:137" s="5" customFormat="1" ht="82.5" customHeight="1" hidden="1">
      <c r="A12" s="334" t="s">
        <v>8</v>
      </c>
      <c r="B12" s="335"/>
      <c r="C12" s="335"/>
      <c r="D12" s="335"/>
      <c r="E12" s="335"/>
      <c r="F12" s="336"/>
      <c r="G12" s="355" t="s">
        <v>563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7"/>
      <c r="AC12" s="340" t="s">
        <v>1</v>
      </c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2"/>
      <c r="AP12" s="340" t="s">
        <v>1</v>
      </c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  <c r="BC12" s="340" t="s">
        <v>1</v>
      </c>
      <c r="BD12" s="341"/>
      <c r="BE12" s="341"/>
      <c r="BF12" s="341"/>
      <c r="BG12" s="341"/>
      <c r="BH12" s="341"/>
      <c r="BI12" s="341"/>
      <c r="BJ12" s="341"/>
      <c r="BK12" s="341"/>
      <c r="BL12" s="342"/>
      <c r="BM12" s="340" t="s">
        <v>1</v>
      </c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6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8"/>
      <c r="CM12" s="346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8"/>
      <c r="CZ12" s="346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8"/>
      <c r="DN12" s="346"/>
      <c r="DO12" s="347"/>
      <c r="DP12" s="347"/>
      <c r="DQ12" s="347"/>
      <c r="DR12" s="347"/>
      <c r="DS12" s="347"/>
      <c r="DT12" s="347"/>
      <c r="DU12" s="347"/>
      <c r="DV12" s="347"/>
      <c r="DW12" s="348"/>
      <c r="DX12" s="340"/>
      <c r="DY12" s="341"/>
      <c r="DZ12" s="341"/>
      <c r="EA12" s="341"/>
      <c r="EB12" s="341"/>
      <c r="EC12" s="341"/>
      <c r="ED12" s="341"/>
      <c r="EE12" s="341"/>
      <c r="EF12" s="341"/>
      <c r="EG12" s="342"/>
    </row>
    <row r="13" spans="1:137" s="5" customFormat="1" ht="78.75" customHeight="1" hidden="1">
      <c r="A13" s="334" t="s">
        <v>26</v>
      </c>
      <c r="B13" s="335"/>
      <c r="C13" s="335"/>
      <c r="D13" s="335"/>
      <c r="E13" s="335"/>
      <c r="F13" s="336"/>
      <c r="G13" s="355" t="s">
        <v>560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7"/>
      <c r="AC13" s="346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8"/>
      <c r="AP13" s="346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8"/>
      <c r="BC13" s="346"/>
      <c r="BD13" s="347"/>
      <c r="BE13" s="347"/>
      <c r="BF13" s="347"/>
      <c r="BG13" s="347"/>
      <c r="BH13" s="347"/>
      <c r="BI13" s="347"/>
      <c r="BJ13" s="347"/>
      <c r="BK13" s="347"/>
      <c r="BL13" s="348"/>
      <c r="BM13" s="346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6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8"/>
      <c r="CM13" s="346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8"/>
      <c r="CZ13" s="346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8"/>
      <c r="DN13" s="346"/>
      <c r="DO13" s="347"/>
      <c r="DP13" s="347"/>
      <c r="DQ13" s="347"/>
      <c r="DR13" s="347"/>
      <c r="DS13" s="347"/>
      <c r="DT13" s="347"/>
      <c r="DU13" s="347"/>
      <c r="DV13" s="347"/>
      <c r="DW13" s="348"/>
      <c r="DX13" s="340"/>
      <c r="DY13" s="341"/>
      <c r="DZ13" s="341"/>
      <c r="EA13" s="341"/>
      <c r="EB13" s="341"/>
      <c r="EC13" s="341"/>
      <c r="ED13" s="341"/>
      <c r="EE13" s="341"/>
      <c r="EF13" s="341"/>
      <c r="EG13" s="342"/>
    </row>
    <row r="14" spans="1:137" s="5" customFormat="1" ht="54" customHeight="1" hidden="1">
      <c r="A14" s="334" t="s">
        <v>27</v>
      </c>
      <c r="B14" s="335"/>
      <c r="C14" s="335"/>
      <c r="D14" s="335"/>
      <c r="E14" s="335"/>
      <c r="F14" s="336"/>
      <c r="G14" s="355" t="s">
        <v>561</v>
      </c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7"/>
      <c r="AC14" s="346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8"/>
      <c r="AP14" s="346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8"/>
      <c r="BC14" s="346"/>
      <c r="BD14" s="347"/>
      <c r="BE14" s="347"/>
      <c r="BF14" s="347"/>
      <c r="BG14" s="347"/>
      <c r="BH14" s="347"/>
      <c r="BI14" s="347"/>
      <c r="BJ14" s="347"/>
      <c r="BK14" s="347"/>
      <c r="BL14" s="348"/>
      <c r="BM14" s="346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6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8"/>
      <c r="CM14" s="346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8"/>
      <c r="CZ14" s="346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8"/>
      <c r="DN14" s="346"/>
      <c r="DO14" s="347"/>
      <c r="DP14" s="347"/>
      <c r="DQ14" s="347"/>
      <c r="DR14" s="347"/>
      <c r="DS14" s="347"/>
      <c r="DT14" s="347"/>
      <c r="DU14" s="347"/>
      <c r="DV14" s="347"/>
      <c r="DW14" s="348"/>
      <c r="DX14" s="340"/>
      <c r="DY14" s="341"/>
      <c r="DZ14" s="341"/>
      <c r="EA14" s="341"/>
      <c r="EB14" s="341"/>
      <c r="EC14" s="341"/>
      <c r="ED14" s="341"/>
      <c r="EE14" s="341"/>
      <c r="EF14" s="341"/>
      <c r="EG14" s="342"/>
    </row>
    <row r="15" spans="1:137" s="5" customFormat="1" ht="39" customHeight="1" hidden="1">
      <c r="A15" s="334" t="s">
        <v>28</v>
      </c>
      <c r="B15" s="335"/>
      <c r="C15" s="335"/>
      <c r="D15" s="335"/>
      <c r="E15" s="335"/>
      <c r="F15" s="336"/>
      <c r="G15" s="355" t="s">
        <v>562</v>
      </c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7"/>
      <c r="AC15" s="346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8"/>
      <c r="AP15" s="346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8"/>
      <c r="BC15" s="346"/>
      <c r="BD15" s="347"/>
      <c r="BE15" s="347"/>
      <c r="BF15" s="347"/>
      <c r="BG15" s="347"/>
      <c r="BH15" s="347"/>
      <c r="BI15" s="347"/>
      <c r="BJ15" s="347"/>
      <c r="BK15" s="347"/>
      <c r="BL15" s="348"/>
      <c r="BM15" s="346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6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8"/>
      <c r="CM15" s="346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8"/>
      <c r="CZ15" s="346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8"/>
      <c r="DN15" s="346"/>
      <c r="DO15" s="347"/>
      <c r="DP15" s="347"/>
      <c r="DQ15" s="347"/>
      <c r="DR15" s="347"/>
      <c r="DS15" s="347"/>
      <c r="DT15" s="347"/>
      <c r="DU15" s="347"/>
      <c r="DV15" s="347"/>
      <c r="DW15" s="348"/>
      <c r="DX15" s="340"/>
      <c r="DY15" s="341"/>
      <c r="DZ15" s="341"/>
      <c r="EA15" s="341"/>
      <c r="EB15" s="341"/>
      <c r="EC15" s="341"/>
      <c r="ED15" s="341"/>
      <c r="EE15" s="341"/>
      <c r="EF15" s="341"/>
      <c r="EG15" s="342"/>
    </row>
    <row r="16" spans="1:137" s="5" customFormat="1" ht="16.5" customHeight="1" hidden="1">
      <c r="A16" s="352"/>
      <c r="B16" s="353"/>
      <c r="C16" s="353"/>
      <c r="D16" s="353"/>
      <c r="E16" s="353"/>
      <c r="F16" s="354"/>
      <c r="G16" s="355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7"/>
      <c r="AC16" s="346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8"/>
      <c r="AP16" s="346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/>
      <c r="BC16" s="346"/>
      <c r="BD16" s="347"/>
      <c r="BE16" s="347"/>
      <c r="BF16" s="347"/>
      <c r="BG16" s="347"/>
      <c r="BH16" s="347"/>
      <c r="BI16" s="347"/>
      <c r="BJ16" s="347"/>
      <c r="BK16" s="347"/>
      <c r="BL16" s="348"/>
      <c r="BM16" s="346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6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8"/>
      <c r="CM16" s="346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8"/>
      <c r="CZ16" s="346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8"/>
      <c r="DN16" s="346"/>
      <c r="DO16" s="347"/>
      <c r="DP16" s="347"/>
      <c r="DQ16" s="347"/>
      <c r="DR16" s="347"/>
      <c r="DS16" s="347"/>
      <c r="DT16" s="347"/>
      <c r="DU16" s="347"/>
      <c r="DV16" s="347"/>
      <c r="DW16" s="348"/>
      <c r="DX16" s="340"/>
      <c r="DY16" s="341"/>
      <c r="DZ16" s="341"/>
      <c r="EA16" s="341"/>
      <c r="EB16" s="341"/>
      <c r="EC16" s="341"/>
      <c r="ED16" s="341"/>
      <c r="EE16" s="341"/>
      <c r="EF16" s="341"/>
      <c r="EG16" s="342"/>
    </row>
    <row r="17" spans="1:137" s="5" customFormat="1" ht="16.5" customHeight="1">
      <c r="A17" s="360" t="s">
        <v>18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7"/>
      <c r="BZ17" s="343">
        <f>BZ7</f>
        <v>17330</v>
      </c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8"/>
      <c r="CM17" s="346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8"/>
      <c r="CZ17" s="346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8"/>
      <c r="DN17" s="346"/>
      <c r="DO17" s="347"/>
      <c r="DP17" s="347"/>
      <c r="DQ17" s="347"/>
      <c r="DR17" s="347"/>
      <c r="DS17" s="347"/>
      <c r="DT17" s="347"/>
      <c r="DU17" s="347"/>
      <c r="DV17" s="347"/>
      <c r="DW17" s="348"/>
      <c r="DX17" s="346"/>
      <c r="DY17" s="347"/>
      <c r="DZ17" s="347"/>
      <c r="EA17" s="347"/>
      <c r="EB17" s="347"/>
      <c r="EC17" s="347"/>
      <c r="ED17" s="347"/>
      <c r="EE17" s="347"/>
      <c r="EF17" s="347"/>
      <c r="EG17" s="348"/>
    </row>
    <row r="18" spans="1:137" ht="21" customHeight="1">
      <c r="A18" s="358" t="s">
        <v>564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59"/>
      <c r="EG18" s="359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8"/>
  <sheetViews>
    <sheetView zoomScaleSheetLayoutView="100" zoomScalePageLayoutView="0" workbookViewId="0" topLeftCell="A4">
      <selection activeCell="M26" sqref="M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1" t="s">
        <v>195</v>
      </c>
      <c r="B1" s="361"/>
      <c r="C1" s="361"/>
      <c r="D1" s="361"/>
      <c r="E1" s="361"/>
      <c r="F1" s="361"/>
      <c r="G1" s="361"/>
      <c r="H1" s="361"/>
      <c r="I1" s="361"/>
    </row>
    <row r="2" s="4" customFormat="1" ht="15"/>
    <row r="3" spans="1:9" s="7" customFormat="1" ht="12.75">
      <c r="A3" s="369" t="s">
        <v>3</v>
      </c>
      <c r="B3" s="369"/>
      <c r="C3" s="369" t="s">
        <v>31</v>
      </c>
      <c r="D3" s="369" t="s">
        <v>32</v>
      </c>
      <c r="E3" s="369" t="s">
        <v>33</v>
      </c>
      <c r="F3" s="362" t="s">
        <v>0</v>
      </c>
      <c r="G3" s="363"/>
      <c r="H3" s="363"/>
      <c r="I3" s="363"/>
    </row>
    <row r="4" spans="1:9" s="7" customFormat="1" ht="11.25">
      <c r="A4" s="369"/>
      <c r="B4" s="369"/>
      <c r="C4" s="369"/>
      <c r="D4" s="369"/>
      <c r="E4" s="369"/>
      <c r="F4" s="362" t="s">
        <v>118</v>
      </c>
      <c r="G4" s="362" t="s">
        <v>122</v>
      </c>
      <c r="H4" s="362" t="s">
        <v>19</v>
      </c>
      <c r="I4" s="362"/>
    </row>
    <row r="5" spans="1:9" s="7" customFormat="1" ht="34.5" customHeight="1">
      <c r="A5" s="369"/>
      <c r="B5" s="369"/>
      <c r="C5" s="369"/>
      <c r="D5" s="369"/>
      <c r="E5" s="369"/>
      <c r="F5" s="363"/>
      <c r="G5" s="363"/>
      <c r="H5" s="20" t="s">
        <v>2</v>
      </c>
      <c r="I5" s="20" t="s">
        <v>34</v>
      </c>
    </row>
    <row r="6" spans="1:9" s="6" customFormat="1" ht="12.75">
      <c r="A6" s="22">
        <v>1</v>
      </c>
      <c r="B6" s="22"/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s="21" customFormat="1" ht="38.25">
      <c r="A7" s="23" t="s">
        <v>7</v>
      </c>
      <c r="B7" s="24" t="s">
        <v>188</v>
      </c>
      <c r="C7" s="25" t="s">
        <v>1</v>
      </c>
      <c r="D7" s="25" t="s">
        <v>1</v>
      </c>
      <c r="E7" s="26">
        <f>E8</f>
        <v>18564230.2312</v>
      </c>
      <c r="F7" s="26">
        <f>E7</f>
        <v>18564230.2312</v>
      </c>
      <c r="G7" s="26"/>
      <c r="H7" s="26"/>
      <c r="I7" s="26"/>
    </row>
    <row r="8" spans="1:9" s="5" customFormat="1" ht="12.75">
      <c r="A8" s="27" t="s">
        <v>23</v>
      </c>
      <c r="B8" s="28" t="s">
        <v>29</v>
      </c>
      <c r="C8" s="29">
        <v>22</v>
      </c>
      <c r="D8" s="30">
        <f>'стр.1_2'!CG12</f>
        <v>84473888.96</v>
      </c>
      <c r="E8" s="30">
        <f>D8*22%-20025.34</f>
        <v>18564230.2312</v>
      </c>
      <c r="F8" s="30">
        <f>F22-F20-F15-F12</f>
        <v>18564230.2312</v>
      </c>
      <c r="G8" s="30"/>
      <c r="H8" s="30"/>
      <c r="I8" s="30"/>
    </row>
    <row r="9" spans="1:9" s="5" customFormat="1" ht="12.75">
      <c r="A9" s="27" t="s">
        <v>24</v>
      </c>
      <c r="B9" s="28" t="s">
        <v>30</v>
      </c>
      <c r="C9" s="29">
        <v>10</v>
      </c>
      <c r="D9" s="30"/>
      <c r="E9" s="30"/>
      <c r="F9" s="30"/>
      <c r="G9" s="30"/>
      <c r="H9" s="30"/>
      <c r="I9" s="30"/>
    </row>
    <row r="10" spans="1:9" s="5" customFormat="1" ht="63.75" hidden="1">
      <c r="A10" s="27" t="s">
        <v>25</v>
      </c>
      <c r="B10" s="28" t="s">
        <v>191</v>
      </c>
      <c r="C10" s="30"/>
      <c r="D10" s="30"/>
      <c r="E10" s="30"/>
      <c r="F10" s="30"/>
      <c r="G10" s="30"/>
      <c r="H10" s="30"/>
      <c r="I10" s="30"/>
    </row>
    <row r="11" spans="1:9" s="21" customFormat="1" ht="76.5">
      <c r="A11" s="23" t="s">
        <v>8</v>
      </c>
      <c r="B11" s="24" t="s">
        <v>196</v>
      </c>
      <c r="C11" s="25" t="s">
        <v>1</v>
      </c>
      <c r="D11" s="25" t="s">
        <v>1</v>
      </c>
      <c r="E11" s="26">
        <f>E12+E15</f>
        <v>2686269.6689279997</v>
      </c>
      <c r="F11" s="26">
        <f>F12+F15</f>
        <v>2686269.6689279997</v>
      </c>
      <c r="G11" s="26"/>
      <c r="H11" s="26"/>
      <c r="I11" s="26"/>
    </row>
    <row r="12" spans="1:9" s="5" customFormat="1" ht="89.25">
      <c r="A12" s="27" t="s">
        <v>26</v>
      </c>
      <c r="B12" s="28" t="s">
        <v>189</v>
      </c>
      <c r="C12" s="29">
        <v>2.9</v>
      </c>
      <c r="D12" s="30">
        <f>D8</f>
        <v>84473888.96</v>
      </c>
      <c r="E12" s="30">
        <f>D12*2.9%</f>
        <v>2449742.7798399995</v>
      </c>
      <c r="F12" s="30">
        <f>E12</f>
        <v>2449742.7798399995</v>
      </c>
      <c r="G12" s="30"/>
      <c r="H12" s="30"/>
      <c r="I12" s="30"/>
    </row>
    <row r="13" spans="1:9" s="5" customFormat="1" ht="25.5" hidden="1">
      <c r="A13" s="27" t="s">
        <v>27</v>
      </c>
      <c r="B13" s="28" t="s">
        <v>190</v>
      </c>
      <c r="C13" s="29">
        <v>0</v>
      </c>
      <c r="D13" s="30"/>
      <c r="E13" s="30"/>
      <c r="F13" s="30"/>
      <c r="G13" s="30"/>
      <c r="H13" s="30"/>
      <c r="I13" s="30"/>
    </row>
    <row r="14" spans="1:9" s="5" customFormat="1" ht="76.5" hidden="1">
      <c r="A14" s="27" t="s">
        <v>28</v>
      </c>
      <c r="B14" s="28" t="s">
        <v>192</v>
      </c>
      <c r="C14" s="29">
        <v>0.2</v>
      </c>
      <c r="D14" s="30"/>
      <c r="E14" s="30"/>
      <c r="F14" s="30"/>
      <c r="G14" s="30"/>
      <c r="H14" s="30"/>
      <c r="I14" s="30"/>
    </row>
    <row r="15" spans="1:9" s="5" customFormat="1" ht="76.5">
      <c r="A15" s="27" t="s">
        <v>27</v>
      </c>
      <c r="B15" s="28" t="s">
        <v>197</v>
      </c>
      <c r="C15" s="30">
        <v>0.28</v>
      </c>
      <c r="D15" s="30">
        <f>D12</f>
        <v>84473888.96</v>
      </c>
      <c r="E15" s="30">
        <f>D15*0.28%</f>
        <v>236526.88908800003</v>
      </c>
      <c r="F15" s="30">
        <f>E15</f>
        <v>236526.88908800003</v>
      </c>
      <c r="G15" s="30"/>
      <c r="H15" s="30"/>
      <c r="I15" s="30"/>
    </row>
    <row r="16" spans="1:9" s="5" customFormat="1" ht="51" hidden="1">
      <c r="A16" s="27" t="s">
        <v>9</v>
      </c>
      <c r="B16" s="28" t="s">
        <v>162</v>
      </c>
      <c r="C16" s="30" t="s">
        <v>1</v>
      </c>
      <c r="D16" s="30" t="s">
        <v>1</v>
      </c>
      <c r="E16" s="30"/>
      <c r="F16" s="30"/>
      <c r="G16" s="30"/>
      <c r="H16" s="30"/>
      <c r="I16" s="30"/>
    </row>
    <row r="17" spans="1:9" s="5" customFormat="1" ht="12.75" hidden="1">
      <c r="A17" s="27" t="s">
        <v>12</v>
      </c>
      <c r="B17" s="28" t="s">
        <v>165</v>
      </c>
      <c r="C17" s="29" t="s">
        <v>1</v>
      </c>
      <c r="D17" s="30" t="s">
        <v>1</v>
      </c>
      <c r="E17" s="30"/>
      <c r="F17" s="30"/>
      <c r="G17" s="30"/>
      <c r="H17" s="30"/>
      <c r="I17" s="30"/>
    </row>
    <row r="18" spans="1:9" s="5" customFormat="1" ht="38.25" hidden="1">
      <c r="A18" s="27" t="s">
        <v>13</v>
      </c>
      <c r="B18" s="28" t="s">
        <v>163</v>
      </c>
      <c r="C18" s="29" t="s">
        <v>1</v>
      </c>
      <c r="D18" s="30" t="s">
        <v>1</v>
      </c>
      <c r="E18" s="30"/>
      <c r="F18" s="30"/>
      <c r="G18" s="30"/>
      <c r="H18" s="30"/>
      <c r="I18" s="30"/>
    </row>
    <row r="19" spans="1:9" s="21" customFormat="1" ht="38.25">
      <c r="A19" s="23" t="s">
        <v>9</v>
      </c>
      <c r="B19" s="24" t="s">
        <v>164</v>
      </c>
      <c r="C19" s="25">
        <v>4.1</v>
      </c>
      <c r="D19" s="25" t="s">
        <v>1</v>
      </c>
      <c r="E19" s="26">
        <f>E20</f>
        <v>4308168.336959999</v>
      </c>
      <c r="F19" s="26">
        <f>F20</f>
        <v>4308168.336959999</v>
      </c>
      <c r="G19" s="26"/>
      <c r="H19" s="26"/>
      <c r="I19" s="26"/>
    </row>
    <row r="20" spans="1:9" s="5" customFormat="1" ht="38.25">
      <c r="A20" s="27" t="s">
        <v>12</v>
      </c>
      <c r="B20" s="28" t="s">
        <v>193</v>
      </c>
      <c r="C20" s="29">
        <v>5.1</v>
      </c>
      <c r="D20" s="30">
        <f>D15</f>
        <v>84473888.96</v>
      </c>
      <c r="E20" s="30">
        <f>D20*5.1%</f>
        <v>4308168.336959999</v>
      </c>
      <c r="F20" s="30">
        <f>E20</f>
        <v>4308168.336959999</v>
      </c>
      <c r="G20" s="30"/>
      <c r="H20" s="30"/>
      <c r="I20" s="30"/>
    </row>
    <row r="21" spans="1:9" s="5" customFormat="1" ht="63.75" hidden="1">
      <c r="A21" s="27" t="s">
        <v>123</v>
      </c>
      <c r="B21" s="28" t="s">
        <v>194</v>
      </c>
      <c r="C21" s="29"/>
      <c r="D21" s="30"/>
      <c r="E21" s="30"/>
      <c r="F21" s="30"/>
      <c r="G21" s="30"/>
      <c r="H21" s="30"/>
      <c r="I21" s="30"/>
    </row>
    <row r="22" spans="1:9" s="5" customFormat="1" ht="12.75">
      <c r="A22" s="367" t="s">
        <v>18</v>
      </c>
      <c r="B22" s="368"/>
      <c r="C22" s="368"/>
      <c r="D22" s="368"/>
      <c r="E22" s="30">
        <f>E7+E11+E19</f>
        <v>25558668.237088</v>
      </c>
      <c r="F22" s="30">
        <f>F7+F11+F19</f>
        <v>25558668.237088</v>
      </c>
      <c r="G22" s="30"/>
      <c r="H22" s="31"/>
      <c r="I22" s="31"/>
    </row>
    <row r="23" spans="1:9" ht="34.5" customHeight="1" hidden="1">
      <c r="A23" s="365" t="s">
        <v>161</v>
      </c>
      <c r="B23" s="366"/>
      <c r="C23" s="366"/>
      <c r="D23" s="366"/>
      <c r="E23" s="366"/>
      <c r="F23" s="366"/>
      <c r="G23" s="366"/>
      <c r="H23" s="366"/>
      <c r="I23" s="366"/>
    </row>
    <row r="24" spans="1:9" s="2" customFormat="1" ht="59.25" customHeight="1" hidden="1">
      <c r="A24" s="364" t="s">
        <v>178</v>
      </c>
      <c r="B24" s="364"/>
      <c r="C24" s="364"/>
      <c r="D24" s="364"/>
      <c r="E24" s="364"/>
      <c r="F24" s="364"/>
      <c r="G24" s="364"/>
      <c r="H24" s="364"/>
      <c r="I24" s="364"/>
    </row>
    <row r="26" spans="3:5" ht="15">
      <c r="C26" s="85"/>
      <c r="E26" s="85"/>
    </row>
    <row r="27" ht="15">
      <c r="E27" s="85"/>
    </row>
    <row r="28" ht="15">
      <c r="E28" s="85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DV63"/>
  <sheetViews>
    <sheetView view="pageBreakPreview" zoomScaleSheetLayoutView="100" zoomScalePageLayoutView="0" workbookViewId="0" topLeftCell="A28">
      <selection activeCell="ET44" sqref="ET44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299" t="s">
        <v>3</v>
      </c>
      <c r="B5" s="300"/>
      <c r="C5" s="300"/>
      <c r="D5" s="300"/>
      <c r="E5" s="300"/>
      <c r="F5" s="301"/>
      <c r="G5" s="299" t="s">
        <v>22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1"/>
      <c r="AC5" s="299" t="s">
        <v>38</v>
      </c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1"/>
      <c r="AQ5" s="299" t="s">
        <v>39</v>
      </c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299" t="s">
        <v>40</v>
      </c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1"/>
      <c r="BS5" s="316" t="s">
        <v>0</v>
      </c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8"/>
    </row>
    <row r="6" spans="1:125" s="3" customFormat="1" ht="72" customHeight="1">
      <c r="A6" s="302"/>
      <c r="B6" s="303"/>
      <c r="C6" s="303"/>
      <c r="D6" s="303"/>
      <c r="E6" s="303"/>
      <c r="F6" s="304"/>
      <c r="G6" s="302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4"/>
      <c r="AC6" s="302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4"/>
      <c r="AQ6" s="302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2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4"/>
      <c r="BS6" s="319" t="s">
        <v>120</v>
      </c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1"/>
      <c r="CG6" s="319" t="s">
        <v>122</v>
      </c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1"/>
      <c r="CW6" s="436" t="s">
        <v>19</v>
      </c>
      <c r="CX6" s="436"/>
      <c r="CY6" s="436"/>
      <c r="CZ6" s="436"/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7"/>
    </row>
    <row r="7" spans="1:125" s="3" customFormat="1" ht="25.5" customHeight="1">
      <c r="A7" s="305"/>
      <c r="B7" s="306"/>
      <c r="C7" s="306"/>
      <c r="D7" s="306"/>
      <c r="E7" s="306"/>
      <c r="F7" s="307"/>
      <c r="G7" s="305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305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7"/>
      <c r="AQ7" s="305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5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7"/>
      <c r="BS7" s="322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4"/>
      <c r="CG7" s="322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4"/>
      <c r="CW7" s="316" t="s">
        <v>2</v>
      </c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8"/>
      <c r="DJ7" s="316" t="s">
        <v>34</v>
      </c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8"/>
    </row>
    <row r="8" spans="1:125" s="6" customFormat="1" ht="12.75">
      <c r="A8" s="329">
        <v>1</v>
      </c>
      <c r="B8" s="330"/>
      <c r="C8" s="330"/>
      <c r="D8" s="330"/>
      <c r="E8" s="330"/>
      <c r="F8" s="331"/>
      <c r="G8" s="329">
        <v>2</v>
      </c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1"/>
      <c r="AC8" s="329">
        <v>3</v>
      </c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1"/>
      <c r="AQ8" s="329">
        <v>4</v>
      </c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29">
        <v>5</v>
      </c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1"/>
      <c r="BS8" s="329">
        <v>6</v>
      </c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1"/>
      <c r="CG8" s="329">
        <v>7</v>
      </c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1"/>
      <c r="CW8" s="329">
        <v>8</v>
      </c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1"/>
      <c r="DJ8" s="329">
        <v>9</v>
      </c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1"/>
    </row>
    <row r="9" spans="1:125" s="21" customFormat="1" ht="26.25" customHeight="1">
      <c r="A9" s="427" t="s">
        <v>7</v>
      </c>
      <c r="B9" s="428"/>
      <c r="C9" s="428"/>
      <c r="D9" s="428"/>
      <c r="E9" s="428"/>
      <c r="F9" s="429"/>
      <c r="G9" s="387" t="s">
        <v>41</v>
      </c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9"/>
      <c r="AC9" s="430" t="s">
        <v>1</v>
      </c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2"/>
      <c r="AQ9" s="430" t="s">
        <v>1</v>
      </c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0">
        <f>BE10</f>
        <v>6678052</v>
      </c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2"/>
      <c r="BS9" s="433">
        <f>BS10</f>
        <v>6608200</v>
      </c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5"/>
      <c r="CG9" s="433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5"/>
      <c r="CW9" s="430">
        <f>CW10</f>
        <v>69852</v>
      </c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2"/>
      <c r="DJ9" s="430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2"/>
    </row>
    <row r="10" spans="1:126" s="5" customFormat="1" ht="26.25" customHeight="1">
      <c r="A10" s="438" t="s">
        <v>23</v>
      </c>
      <c r="B10" s="439"/>
      <c r="C10" s="439"/>
      <c r="D10" s="439"/>
      <c r="E10" s="439"/>
      <c r="F10" s="440"/>
      <c r="G10" s="379" t="s">
        <v>42</v>
      </c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7"/>
      <c r="AC10" s="373">
        <v>303547818.18</v>
      </c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5"/>
      <c r="AQ10" s="373">
        <v>2.2</v>
      </c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3">
        <v>6678052</v>
      </c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5"/>
      <c r="BS10" s="373">
        <v>6608200</v>
      </c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5"/>
      <c r="CG10" s="373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5"/>
      <c r="CW10" s="370">
        <v>69852</v>
      </c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2"/>
      <c r="DJ10" s="370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2"/>
      <c r="DV10" s="8">
        <f>7168400-BS19-BS20-BS21</f>
        <v>6746662.00375</v>
      </c>
    </row>
    <row r="11" spans="1:125" s="5" customFormat="1" ht="12.75" customHeight="1" hidden="1">
      <c r="A11" s="447" t="s">
        <v>45</v>
      </c>
      <c r="B11" s="448"/>
      <c r="C11" s="448"/>
      <c r="D11" s="448"/>
      <c r="E11" s="448"/>
      <c r="F11" s="449"/>
      <c r="G11" s="383" t="s">
        <v>43</v>
      </c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84"/>
      <c r="AC11" s="394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6"/>
      <c r="AQ11" s="394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6"/>
      <c r="BE11" s="394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6"/>
      <c r="BS11" s="394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6"/>
      <c r="CG11" s="394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6"/>
      <c r="CW11" s="441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2"/>
      <c r="DI11" s="443"/>
      <c r="DJ11" s="441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  <c r="DU11" s="443"/>
    </row>
    <row r="12" spans="1:125" s="5" customFormat="1" ht="12.75" hidden="1">
      <c r="A12" s="450"/>
      <c r="B12" s="451"/>
      <c r="C12" s="451"/>
      <c r="D12" s="451"/>
      <c r="E12" s="451"/>
      <c r="F12" s="452"/>
      <c r="G12" s="380" t="s">
        <v>44</v>
      </c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2"/>
      <c r="AC12" s="397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9"/>
      <c r="AQ12" s="397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9"/>
      <c r="BE12" s="397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9"/>
      <c r="BS12" s="397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9"/>
      <c r="CG12" s="397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9"/>
      <c r="CW12" s="444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6"/>
      <c r="DJ12" s="444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6"/>
    </row>
    <row r="13" spans="1:125" s="5" customFormat="1" ht="26.25" customHeight="1" hidden="1">
      <c r="A13" s="438" t="s">
        <v>24</v>
      </c>
      <c r="B13" s="439"/>
      <c r="C13" s="439"/>
      <c r="D13" s="439"/>
      <c r="E13" s="439"/>
      <c r="F13" s="440"/>
      <c r="G13" s="379" t="s">
        <v>46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7"/>
      <c r="AC13" s="373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5"/>
      <c r="AQ13" s="373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3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5"/>
      <c r="BS13" s="373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5"/>
      <c r="CG13" s="373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5"/>
      <c r="CW13" s="370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2"/>
      <c r="DJ13" s="370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2"/>
    </row>
    <row r="14" spans="1:125" s="5" customFormat="1" ht="12.75" hidden="1">
      <c r="A14" s="447" t="s">
        <v>101</v>
      </c>
      <c r="B14" s="448"/>
      <c r="C14" s="448"/>
      <c r="D14" s="448"/>
      <c r="E14" s="448"/>
      <c r="F14" s="449"/>
      <c r="G14" s="383" t="s">
        <v>43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84"/>
      <c r="AC14" s="394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6"/>
      <c r="AQ14" s="394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6"/>
      <c r="BE14" s="394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6"/>
      <c r="BS14" s="394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6"/>
      <c r="CG14" s="394"/>
      <c r="CH14" s="395"/>
      <c r="CI14" s="395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6"/>
      <c r="CW14" s="441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3"/>
      <c r="DJ14" s="441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3"/>
    </row>
    <row r="15" spans="1:125" s="5" customFormat="1" ht="12.75" hidden="1">
      <c r="A15" s="450"/>
      <c r="B15" s="451"/>
      <c r="C15" s="451"/>
      <c r="D15" s="451"/>
      <c r="E15" s="451"/>
      <c r="F15" s="452"/>
      <c r="G15" s="380" t="s">
        <v>44</v>
      </c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2"/>
      <c r="AC15" s="397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9"/>
      <c r="AQ15" s="397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9"/>
      <c r="BE15" s="397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9"/>
      <c r="BS15" s="397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9"/>
      <c r="CG15" s="397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9"/>
      <c r="CW15" s="444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6"/>
      <c r="DJ15" s="444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6"/>
    </row>
    <row r="16" spans="1:125" s="5" customFormat="1" ht="16.5" customHeight="1" hidden="1">
      <c r="A16" s="376"/>
      <c r="B16" s="377"/>
      <c r="C16" s="377"/>
      <c r="D16" s="377"/>
      <c r="E16" s="377"/>
      <c r="F16" s="378"/>
      <c r="G16" s="379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7"/>
      <c r="AC16" s="373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5"/>
      <c r="AQ16" s="373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3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5"/>
      <c r="BS16" s="373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5"/>
      <c r="CG16" s="373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5"/>
      <c r="CW16" s="370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2"/>
      <c r="DJ16" s="370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2"/>
    </row>
    <row r="17" spans="1:125" s="21" customFormat="1" ht="26.25" customHeight="1">
      <c r="A17" s="427" t="s">
        <v>8</v>
      </c>
      <c r="B17" s="428"/>
      <c r="C17" s="428"/>
      <c r="D17" s="428"/>
      <c r="E17" s="428"/>
      <c r="F17" s="429"/>
      <c r="G17" s="387" t="s">
        <v>47</v>
      </c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9"/>
      <c r="AC17" s="430" t="s">
        <v>1</v>
      </c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2"/>
      <c r="AQ17" s="430" t="s">
        <v>1</v>
      </c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3">
        <f>BE19+BE20+BE21</f>
        <v>421737.99624999997</v>
      </c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5"/>
      <c r="BS17" s="433">
        <f>BE17</f>
        <v>421737.99624999997</v>
      </c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5"/>
      <c r="CG17" s="433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5"/>
      <c r="CW17" s="430"/>
      <c r="CX17" s="431"/>
      <c r="CY17" s="431"/>
      <c r="CZ17" s="431"/>
      <c r="DA17" s="431"/>
      <c r="DB17" s="431"/>
      <c r="DC17" s="431"/>
      <c r="DD17" s="431"/>
      <c r="DE17" s="431"/>
      <c r="DF17" s="431"/>
      <c r="DG17" s="431"/>
      <c r="DH17" s="431"/>
      <c r="DI17" s="432"/>
      <c r="DJ17" s="430"/>
      <c r="DK17" s="431"/>
      <c r="DL17" s="431"/>
      <c r="DM17" s="431"/>
      <c r="DN17" s="431"/>
      <c r="DO17" s="431"/>
      <c r="DP17" s="431"/>
      <c r="DQ17" s="431"/>
      <c r="DR17" s="431"/>
      <c r="DS17" s="431"/>
      <c r="DT17" s="431"/>
      <c r="DU17" s="432"/>
    </row>
    <row r="18" spans="1:125" s="5" customFormat="1" ht="12.75" customHeight="1">
      <c r="A18" s="438" t="s">
        <v>26</v>
      </c>
      <c r="B18" s="439"/>
      <c r="C18" s="439"/>
      <c r="D18" s="439"/>
      <c r="E18" s="439"/>
      <c r="F18" s="440"/>
      <c r="G18" s="379" t="s">
        <v>48</v>
      </c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7"/>
      <c r="AC18" s="373" t="s">
        <v>1</v>
      </c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5"/>
      <c r="AQ18" s="373" t="s">
        <v>1</v>
      </c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3" t="s">
        <v>1</v>
      </c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5"/>
      <c r="BS18" s="373" t="s">
        <v>1</v>
      </c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5"/>
      <c r="CG18" s="373" t="s">
        <v>1</v>
      </c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5"/>
      <c r="CW18" s="370" t="s">
        <v>1</v>
      </c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2"/>
      <c r="DJ18" s="370" t="s">
        <v>1</v>
      </c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2"/>
    </row>
    <row r="19" spans="1:125" s="5" customFormat="1" ht="52.5" customHeight="1">
      <c r="A19" s="376"/>
      <c r="B19" s="377"/>
      <c r="C19" s="377"/>
      <c r="D19" s="377"/>
      <c r="E19" s="377"/>
      <c r="F19" s="378"/>
      <c r="G19" s="379" t="s">
        <v>198</v>
      </c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7"/>
      <c r="AC19" s="373">
        <v>12198436.04</v>
      </c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5"/>
      <c r="AQ19" s="373">
        <v>1.5</v>
      </c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3">
        <f>AC19*AQ19/100</f>
        <v>182976.54059999998</v>
      </c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5"/>
      <c r="BS19" s="373">
        <f>BE19</f>
        <v>182976.54059999998</v>
      </c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5"/>
      <c r="CG19" s="373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5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  <c r="DJ19" s="370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2"/>
    </row>
    <row r="20" spans="1:125" s="5" customFormat="1" ht="70.5" customHeight="1">
      <c r="A20" s="376"/>
      <c r="B20" s="377"/>
      <c r="C20" s="377"/>
      <c r="D20" s="377"/>
      <c r="E20" s="377"/>
      <c r="F20" s="378"/>
      <c r="G20" s="379" t="s">
        <v>199</v>
      </c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7"/>
      <c r="AC20" s="373">
        <v>6623963.71</v>
      </c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5"/>
      <c r="AQ20" s="373">
        <v>1.5</v>
      </c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3">
        <f>AC20*AQ20/100</f>
        <v>99359.45564999999</v>
      </c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5"/>
      <c r="BS20" s="373">
        <f>BE20</f>
        <v>99359.45564999999</v>
      </c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5"/>
      <c r="CG20" s="373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5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2"/>
      <c r="DJ20" s="370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2"/>
    </row>
    <row r="21" spans="1:125" s="5" customFormat="1" ht="52.5" customHeight="1">
      <c r="A21" s="376"/>
      <c r="B21" s="377"/>
      <c r="C21" s="377"/>
      <c r="D21" s="377"/>
      <c r="E21" s="377"/>
      <c r="F21" s="378"/>
      <c r="G21" s="379" t="s">
        <v>200</v>
      </c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7"/>
      <c r="AC21" s="373">
        <f>BS21/AQ21*100</f>
        <v>9293466.666666668</v>
      </c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5"/>
      <c r="AQ21" s="373">
        <v>1.5</v>
      </c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3">
        <f>BS21</f>
        <v>139402</v>
      </c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5"/>
      <c r="BS21" s="373">
        <v>139402</v>
      </c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5"/>
      <c r="CG21" s="373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5"/>
      <c r="CW21" s="370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2"/>
      <c r="DJ21" s="370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2"/>
    </row>
    <row r="22" spans="1:125" s="21" customFormat="1" ht="16.5" customHeight="1">
      <c r="A22" s="403" t="s">
        <v>18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2"/>
      <c r="BE22" s="433">
        <f>BE9+BE17</f>
        <v>7099789.99625</v>
      </c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5"/>
      <c r="BS22" s="433">
        <f>BS9+BS19+BS20+BS21</f>
        <v>7029937.99625</v>
      </c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5"/>
      <c r="CG22" s="453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5"/>
      <c r="CW22" s="433">
        <f>CW9</f>
        <v>69852</v>
      </c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5"/>
      <c r="DJ22" s="453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5"/>
    </row>
    <row r="23" spans="1:125" s="5" customFormat="1" ht="28.5" customHeight="1" hidden="1">
      <c r="A23" s="392" t="s">
        <v>168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393"/>
      <c r="CY23" s="393"/>
      <c r="CZ23" s="393"/>
      <c r="DA23" s="393"/>
      <c r="DB23" s="393"/>
      <c r="DC23" s="393"/>
      <c r="DD23" s="393"/>
      <c r="DE23" s="393"/>
      <c r="DF23" s="393"/>
      <c r="DG23" s="393"/>
      <c r="DH23" s="393"/>
      <c r="DI23" s="393"/>
      <c r="DJ23" s="393"/>
      <c r="DK23" s="393"/>
      <c r="DL23" s="393"/>
      <c r="DM23" s="393"/>
      <c r="DN23" s="393"/>
      <c r="DO23" s="393"/>
      <c r="DP23" s="393"/>
      <c r="DQ23" s="393"/>
      <c r="DR23" s="393"/>
      <c r="DS23" s="393"/>
      <c r="DT23" s="393"/>
      <c r="DU23" s="393"/>
    </row>
    <row r="24" spans="1:125" ht="15">
      <c r="A24" s="390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299" t="s">
        <v>3</v>
      </c>
      <c r="B27" s="300"/>
      <c r="C27" s="300"/>
      <c r="D27" s="300"/>
      <c r="E27" s="300"/>
      <c r="F27" s="301"/>
      <c r="G27" s="299" t="s">
        <v>22</v>
      </c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1"/>
      <c r="AC27" s="299" t="s">
        <v>38</v>
      </c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1"/>
      <c r="AQ27" s="299" t="s">
        <v>39</v>
      </c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299" t="s">
        <v>58</v>
      </c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1"/>
      <c r="BS27" s="316" t="s">
        <v>0</v>
      </c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8"/>
    </row>
    <row r="28" spans="1:125" s="3" customFormat="1" ht="67.5" customHeight="1">
      <c r="A28" s="302"/>
      <c r="B28" s="303"/>
      <c r="C28" s="303"/>
      <c r="D28" s="303"/>
      <c r="E28" s="303"/>
      <c r="F28" s="304"/>
      <c r="G28" s="302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4"/>
      <c r="AC28" s="302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4"/>
      <c r="AQ28" s="302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2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4"/>
      <c r="BS28" s="319" t="s">
        <v>120</v>
      </c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1"/>
      <c r="CG28" s="319" t="s">
        <v>122</v>
      </c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1"/>
      <c r="CW28" s="456" t="s">
        <v>19</v>
      </c>
      <c r="CX28" s="457"/>
      <c r="CY28" s="457"/>
      <c r="CZ28" s="457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457"/>
      <c r="DO28" s="457"/>
      <c r="DP28" s="457"/>
      <c r="DQ28" s="457"/>
      <c r="DR28" s="457"/>
      <c r="DS28" s="457"/>
      <c r="DT28" s="457"/>
      <c r="DU28" s="458"/>
    </row>
    <row r="29" spans="1:125" s="3" customFormat="1" ht="28.5" customHeight="1">
      <c r="A29" s="305"/>
      <c r="B29" s="306"/>
      <c r="C29" s="306"/>
      <c r="D29" s="306"/>
      <c r="E29" s="306"/>
      <c r="F29" s="307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7"/>
      <c r="AC29" s="305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7"/>
      <c r="AQ29" s="305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5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7"/>
      <c r="BS29" s="322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4"/>
      <c r="CG29" s="322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4"/>
      <c r="CW29" s="316" t="s">
        <v>2</v>
      </c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8"/>
      <c r="DJ29" s="316" t="s">
        <v>34</v>
      </c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8"/>
    </row>
    <row r="30" spans="1:125" s="6" customFormat="1" ht="12.75" customHeight="1">
      <c r="A30" s="329">
        <v>1</v>
      </c>
      <c r="B30" s="330"/>
      <c r="C30" s="330"/>
      <c r="D30" s="330"/>
      <c r="E30" s="330"/>
      <c r="F30" s="331"/>
      <c r="G30" s="329">
        <v>2</v>
      </c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1"/>
      <c r="AC30" s="329">
        <v>3</v>
      </c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1"/>
      <c r="AQ30" s="329">
        <v>4</v>
      </c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29">
        <v>5</v>
      </c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1"/>
      <c r="BS30" s="329">
        <v>6</v>
      </c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1"/>
      <c r="CG30" s="329">
        <v>7</v>
      </c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1"/>
      <c r="CW30" s="329">
        <v>8</v>
      </c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1"/>
      <c r="DJ30" s="329">
        <v>9</v>
      </c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1"/>
    </row>
    <row r="31" spans="1:125" s="5" customFormat="1" ht="63" customHeight="1">
      <c r="A31" s="334" t="s">
        <v>7</v>
      </c>
      <c r="B31" s="335"/>
      <c r="C31" s="335"/>
      <c r="D31" s="335"/>
      <c r="E31" s="335"/>
      <c r="F31" s="336"/>
      <c r="G31" s="337" t="s">
        <v>220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9"/>
      <c r="AC31" s="340" t="s">
        <v>1</v>
      </c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2"/>
      <c r="AQ31" s="340" t="s">
        <v>1</v>
      </c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73">
        <v>10000</v>
      </c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5"/>
      <c r="BS31" s="373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5"/>
      <c r="CG31" s="373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5"/>
      <c r="CW31" s="370">
        <v>10000</v>
      </c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2"/>
      <c r="DJ31" s="370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2"/>
    </row>
    <row r="32" spans="1:125" s="5" customFormat="1" ht="26.25" customHeight="1" hidden="1">
      <c r="A32" s="334" t="s">
        <v>23</v>
      </c>
      <c r="B32" s="335"/>
      <c r="C32" s="335"/>
      <c r="D32" s="335"/>
      <c r="E32" s="335"/>
      <c r="F32" s="336"/>
      <c r="G32" s="337" t="s">
        <v>50</v>
      </c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9"/>
      <c r="AC32" s="340" t="s">
        <v>1</v>
      </c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2"/>
      <c r="AQ32" s="340" t="s">
        <v>1</v>
      </c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73" t="s">
        <v>1</v>
      </c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5"/>
      <c r="BS32" s="373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5"/>
      <c r="CG32" s="373" t="s">
        <v>1</v>
      </c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5"/>
      <c r="CW32" s="370" t="s">
        <v>1</v>
      </c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2"/>
      <c r="DJ32" s="370" t="s">
        <v>1</v>
      </c>
      <c r="DK32" s="371"/>
      <c r="DL32" s="371"/>
      <c r="DM32" s="371"/>
      <c r="DN32" s="371"/>
      <c r="DO32" s="371"/>
      <c r="DP32" s="371"/>
      <c r="DQ32" s="371"/>
      <c r="DR32" s="371"/>
      <c r="DS32" s="371"/>
      <c r="DT32" s="371"/>
      <c r="DU32" s="372"/>
    </row>
    <row r="33" spans="1:125" s="5" customFormat="1" ht="16.5" customHeight="1" hidden="1">
      <c r="A33" s="352"/>
      <c r="B33" s="353"/>
      <c r="C33" s="353"/>
      <c r="D33" s="353"/>
      <c r="E33" s="353"/>
      <c r="F33" s="354"/>
      <c r="G33" s="459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9"/>
      <c r="AC33" s="340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2"/>
      <c r="AQ33" s="340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73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5"/>
      <c r="BS33" s="373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5"/>
      <c r="CG33" s="373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5"/>
      <c r="CW33" s="370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2"/>
      <c r="DJ33" s="370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2"/>
    </row>
    <row r="34" spans="1:125" s="5" customFormat="1" ht="16.5" customHeight="1" hidden="1">
      <c r="A34" s="334" t="s">
        <v>8</v>
      </c>
      <c r="B34" s="335"/>
      <c r="C34" s="335"/>
      <c r="D34" s="335"/>
      <c r="E34" s="335"/>
      <c r="F34" s="336"/>
      <c r="G34" s="337" t="s">
        <v>51</v>
      </c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9"/>
      <c r="AC34" s="340" t="s">
        <v>1</v>
      </c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2"/>
      <c r="AQ34" s="340" t="s">
        <v>1</v>
      </c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73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5"/>
      <c r="BS34" s="373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5"/>
      <c r="CG34" s="373"/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5"/>
      <c r="CW34" s="370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2"/>
      <c r="DJ34" s="370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2"/>
    </row>
    <row r="35" spans="1:125" s="5" customFormat="1" ht="16.5" customHeight="1" hidden="1">
      <c r="A35" s="334" t="s">
        <v>26</v>
      </c>
      <c r="B35" s="335"/>
      <c r="C35" s="335"/>
      <c r="D35" s="335"/>
      <c r="E35" s="335"/>
      <c r="F35" s="336"/>
      <c r="G35" s="337" t="s">
        <v>52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9"/>
      <c r="AC35" s="340" t="s">
        <v>1</v>
      </c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2"/>
      <c r="AQ35" s="340" t="s">
        <v>1</v>
      </c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73" t="s">
        <v>1</v>
      </c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5"/>
      <c r="BS35" s="373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5"/>
      <c r="CG35" s="373" t="s">
        <v>1</v>
      </c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5"/>
      <c r="CW35" s="370" t="s">
        <v>1</v>
      </c>
      <c r="CX35" s="371"/>
      <c r="CY35" s="371"/>
      <c r="CZ35" s="371"/>
      <c r="DA35" s="371"/>
      <c r="DB35" s="371"/>
      <c r="DC35" s="371"/>
      <c r="DD35" s="371"/>
      <c r="DE35" s="371"/>
      <c r="DF35" s="371"/>
      <c r="DG35" s="371"/>
      <c r="DH35" s="371"/>
      <c r="DI35" s="372"/>
      <c r="DJ35" s="370" t="s">
        <v>1</v>
      </c>
      <c r="DK35" s="371"/>
      <c r="DL35" s="371"/>
      <c r="DM35" s="371"/>
      <c r="DN35" s="371"/>
      <c r="DO35" s="371"/>
      <c r="DP35" s="371"/>
      <c r="DQ35" s="371"/>
      <c r="DR35" s="371"/>
      <c r="DS35" s="371"/>
      <c r="DT35" s="371"/>
      <c r="DU35" s="372"/>
    </row>
    <row r="36" spans="1:125" s="5" customFormat="1" ht="16.5" customHeight="1" hidden="1">
      <c r="A36" s="352"/>
      <c r="B36" s="353"/>
      <c r="C36" s="353"/>
      <c r="D36" s="353"/>
      <c r="E36" s="353"/>
      <c r="F36" s="354"/>
      <c r="G36" s="337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9"/>
      <c r="AC36" s="340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2"/>
      <c r="AQ36" s="340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73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5"/>
      <c r="BS36" s="373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5"/>
      <c r="CG36" s="373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5"/>
      <c r="CW36" s="370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2"/>
      <c r="DJ36" s="370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2"/>
    </row>
    <row r="37" spans="1:125" s="5" customFormat="1" ht="16.5" customHeight="1" hidden="1">
      <c r="A37" s="352"/>
      <c r="B37" s="353"/>
      <c r="C37" s="353"/>
      <c r="D37" s="353"/>
      <c r="E37" s="353"/>
      <c r="F37" s="354"/>
      <c r="G37" s="337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9"/>
      <c r="AC37" s="340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2"/>
      <c r="AQ37" s="340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73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R37" s="375"/>
      <c r="BS37" s="373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5"/>
      <c r="CG37" s="373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5"/>
      <c r="CW37" s="373"/>
      <c r="CX37" s="374"/>
      <c r="CY37" s="374"/>
      <c r="CZ37" s="374"/>
      <c r="DA37" s="374"/>
      <c r="DB37" s="374"/>
      <c r="DC37" s="374"/>
      <c r="DD37" s="374"/>
      <c r="DE37" s="374"/>
      <c r="DF37" s="374"/>
      <c r="DG37" s="374"/>
      <c r="DH37" s="374"/>
      <c r="DI37" s="375"/>
      <c r="DJ37" s="373"/>
      <c r="DK37" s="374"/>
      <c r="DL37" s="374"/>
      <c r="DM37" s="374"/>
      <c r="DN37" s="374"/>
      <c r="DO37" s="374"/>
      <c r="DP37" s="374"/>
      <c r="DQ37" s="374"/>
      <c r="DR37" s="374"/>
      <c r="DS37" s="374"/>
      <c r="DT37" s="374"/>
      <c r="DU37" s="375"/>
    </row>
    <row r="38" spans="1:125" s="21" customFormat="1" ht="16.5" customHeight="1">
      <c r="A38" s="400" t="s">
        <v>18</v>
      </c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1"/>
      <c r="BE38" s="433">
        <f>BE31</f>
        <v>10000</v>
      </c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5"/>
      <c r="BS38" s="433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5"/>
      <c r="CG38" s="433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5"/>
      <c r="CW38" s="433">
        <v>10000</v>
      </c>
      <c r="CX38" s="434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5"/>
      <c r="DJ38" s="433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5"/>
    </row>
    <row r="39" spans="1:125" s="5" customFormat="1" ht="16.5" customHeight="1" hidden="1">
      <c r="A39" s="411" t="s">
        <v>169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2"/>
      <c r="BW39" s="412"/>
      <c r="BX39" s="412"/>
      <c r="BY39" s="412"/>
      <c r="BZ39" s="412"/>
      <c r="CA39" s="412"/>
      <c r="CB39" s="412"/>
      <c r="CC39" s="412"/>
      <c r="CD39" s="412"/>
      <c r="CE39" s="412"/>
      <c r="CF39" s="412"/>
      <c r="CG39" s="412"/>
      <c r="CH39" s="412"/>
      <c r="CI39" s="412"/>
      <c r="CJ39" s="412"/>
      <c r="CK39" s="412"/>
      <c r="CL39" s="412"/>
      <c r="CM39" s="412"/>
      <c r="CN39" s="412"/>
      <c r="CO39" s="412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12"/>
      <c r="DA39" s="412"/>
      <c r="DB39" s="412"/>
      <c r="DC39" s="412"/>
      <c r="DD39" s="412"/>
      <c r="DE39" s="412"/>
      <c r="DF39" s="412"/>
      <c r="DG39" s="412"/>
      <c r="DH39" s="412"/>
      <c r="DI39" s="412"/>
      <c r="DJ39" s="412"/>
      <c r="DK39" s="412"/>
      <c r="DL39" s="412"/>
      <c r="DM39" s="412"/>
      <c r="DN39" s="412"/>
      <c r="DO39" s="412"/>
      <c r="DP39" s="412"/>
      <c r="DQ39" s="412"/>
      <c r="DR39" s="412"/>
      <c r="DS39" s="412"/>
      <c r="DT39" s="412"/>
      <c r="DU39" s="412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299" t="s">
        <v>3</v>
      </c>
      <c r="B43" s="300"/>
      <c r="C43" s="300"/>
      <c r="D43" s="300"/>
      <c r="E43" s="300"/>
      <c r="F43" s="301"/>
      <c r="G43" s="299" t="s">
        <v>54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1"/>
      <c r="AC43" s="299" t="s">
        <v>154</v>
      </c>
      <c r="AD43" s="308"/>
      <c r="AE43" s="308"/>
      <c r="AF43" s="308"/>
      <c r="AG43" s="308"/>
      <c r="AH43" s="308"/>
      <c r="AI43" s="308"/>
      <c r="AJ43" s="308"/>
      <c r="AK43" s="308"/>
      <c r="AL43" s="299" t="s">
        <v>55</v>
      </c>
      <c r="AM43" s="308"/>
      <c r="AN43" s="308"/>
      <c r="AO43" s="308"/>
      <c r="AP43" s="308"/>
      <c r="AQ43" s="308"/>
      <c r="AR43" s="308"/>
      <c r="AS43" s="308"/>
      <c r="AT43" s="308"/>
      <c r="AU43" s="309"/>
      <c r="AV43" s="420" t="s">
        <v>170</v>
      </c>
      <c r="AW43" s="421"/>
      <c r="AX43" s="421"/>
      <c r="AY43" s="421"/>
      <c r="AZ43" s="421"/>
      <c r="BA43" s="421"/>
      <c r="BB43" s="421"/>
      <c r="BC43" s="421"/>
      <c r="BD43" s="422"/>
      <c r="BE43" s="299" t="s">
        <v>171</v>
      </c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1"/>
      <c r="BS43" s="316" t="s">
        <v>0</v>
      </c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8"/>
    </row>
    <row r="44" spans="1:125" s="3" customFormat="1" ht="67.5" customHeight="1">
      <c r="A44" s="302"/>
      <c r="B44" s="303"/>
      <c r="C44" s="303"/>
      <c r="D44" s="303"/>
      <c r="E44" s="303"/>
      <c r="F44" s="304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4"/>
      <c r="AC44" s="310"/>
      <c r="AD44" s="311"/>
      <c r="AE44" s="311"/>
      <c r="AF44" s="311"/>
      <c r="AG44" s="311"/>
      <c r="AH44" s="311"/>
      <c r="AI44" s="311"/>
      <c r="AJ44" s="311"/>
      <c r="AK44" s="311"/>
      <c r="AL44" s="310"/>
      <c r="AM44" s="419"/>
      <c r="AN44" s="419"/>
      <c r="AO44" s="419"/>
      <c r="AP44" s="419"/>
      <c r="AQ44" s="419"/>
      <c r="AR44" s="419"/>
      <c r="AS44" s="419"/>
      <c r="AT44" s="419"/>
      <c r="AU44" s="312"/>
      <c r="AV44" s="423"/>
      <c r="AW44" s="423"/>
      <c r="AX44" s="423"/>
      <c r="AY44" s="423"/>
      <c r="AZ44" s="423"/>
      <c r="BA44" s="423"/>
      <c r="BB44" s="423"/>
      <c r="BC44" s="423"/>
      <c r="BD44" s="424"/>
      <c r="BE44" s="302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4"/>
      <c r="BS44" s="319" t="s">
        <v>120</v>
      </c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1"/>
      <c r="CG44" s="319" t="s">
        <v>122</v>
      </c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1"/>
      <c r="CW44" s="456" t="s">
        <v>19</v>
      </c>
      <c r="CX44" s="457"/>
      <c r="CY44" s="457"/>
      <c r="CZ44" s="457"/>
      <c r="DA44" s="457"/>
      <c r="DB44" s="457"/>
      <c r="DC44" s="457"/>
      <c r="DD44" s="457"/>
      <c r="DE44" s="457"/>
      <c r="DF44" s="457"/>
      <c r="DG44" s="457"/>
      <c r="DH44" s="457"/>
      <c r="DI44" s="457"/>
      <c r="DJ44" s="457"/>
      <c r="DK44" s="457"/>
      <c r="DL44" s="457"/>
      <c r="DM44" s="457"/>
      <c r="DN44" s="457"/>
      <c r="DO44" s="457"/>
      <c r="DP44" s="457"/>
      <c r="DQ44" s="457"/>
      <c r="DR44" s="457"/>
      <c r="DS44" s="457"/>
      <c r="DT44" s="457"/>
      <c r="DU44" s="458"/>
    </row>
    <row r="45" spans="1:125" s="3" customFormat="1" ht="32.25" customHeight="1">
      <c r="A45" s="305"/>
      <c r="B45" s="306"/>
      <c r="C45" s="306"/>
      <c r="D45" s="306"/>
      <c r="E45" s="306"/>
      <c r="F45" s="307"/>
      <c r="G45" s="305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7"/>
      <c r="AC45" s="313"/>
      <c r="AD45" s="314"/>
      <c r="AE45" s="314"/>
      <c r="AF45" s="314"/>
      <c r="AG45" s="314"/>
      <c r="AH45" s="314"/>
      <c r="AI45" s="314"/>
      <c r="AJ45" s="314"/>
      <c r="AK45" s="314"/>
      <c r="AL45" s="313"/>
      <c r="AM45" s="314"/>
      <c r="AN45" s="314"/>
      <c r="AO45" s="314"/>
      <c r="AP45" s="314"/>
      <c r="AQ45" s="314"/>
      <c r="AR45" s="314"/>
      <c r="AS45" s="314"/>
      <c r="AT45" s="314"/>
      <c r="AU45" s="315"/>
      <c r="AV45" s="425"/>
      <c r="AW45" s="425"/>
      <c r="AX45" s="425"/>
      <c r="AY45" s="425"/>
      <c r="AZ45" s="425"/>
      <c r="BA45" s="425"/>
      <c r="BB45" s="425"/>
      <c r="BC45" s="425"/>
      <c r="BD45" s="426"/>
      <c r="BE45" s="305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7"/>
      <c r="BS45" s="322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4"/>
      <c r="CG45" s="322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4"/>
      <c r="CW45" s="316" t="s">
        <v>2</v>
      </c>
      <c r="CX45" s="327"/>
      <c r="CY45" s="327"/>
      <c r="CZ45" s="327"/>
      <c r="DA45" s="327"/>
      <c r="DB45" s="327"/>
      <c r="DC45" s="327"/>
      <c r="DD45" s="327"/>
      <c r="DE45" s="327"/>
      <c r="DF45" s="327"/>
      <c r="DG45" s="327"/>
      <c r="DH45" s="327"/>
      <c r="DI45" s="328"/>
      <c r="DJ45" s="316" t="s">
        <v>34</v>
      </c>
      <c r="DK45" s="327"/>
      <c r="DL45" s="327"/>
      <c r="DM45" s="327"/>
      <c r="DN45" s="327"/>
      <c r="DO45" s="327"/>
      <c r="DP45" s="327"/>
      <c r="DQ45" s="327"/>
      <c r="DR45" s="327"/>
      <c r="DS45" s="327"/>
      <c r="DT45" s="327"/>
      <c r="DU45" s="328"/>
    </row>
    <row r="46" spans="1:125" s="6" customFormat="1" ht="12.75">
      <c r="A46" s="329">
        <v>1</v>
      </c>
      <c r="B46" s="330"/>
      <c r="C46" s="330"/>
      <c r="D46" s="330"/>
      <c r="E46" s="330"/>
      <c r="F46" s="331"/>
      <c r="G46" s="329">
        <v>2</v>
      </c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1"/>
      <c r="AC46" s="413">
        <v>3</v>
      </c>
      <c r="AD46" s="414"/>
      <c r="AE46" s="414"/>
      <c r="AF46" s="414"/>
      <c r="AG46" s="414"/>
      <c r="AH46" s="414"/>
      <c r="AI46" s="414"/>
      <c r="AJ46" s="414"/>
      <c r="AK46" s="414"/>
      <c r="AL46" s="413">
        <v>4</v>
      </c>
      <c r="AM46" s="414"/>
      <c r="AN46" s="414"/>
      <c r="AO46" s="414"/>
      <c r="AP46" s="414"/>
      <c r="AQ46" s="414"/>
      <c r="AR46" s="414"/>
      <c r="AS46" s="414"/>
      <c r="AT46" s="414"/>
      <c r="AU46" s="415"/>
      <c r="AV46" s="416">
        <v>5</v>
      </c>
      <c r="AW46" s="414"/>
      <c r="AX46" s="414"/>
      <c r="AY46" s="414"/>
      <c r="AZ46" s="414"/>
      <c r="BA46" s="414"/>
      <c r="BB46" s="414"/>
      <c r="BC46" s="414"/>
      <c r="BD46" s="415"/>
      <c r="BE46" s="329">
        <v>6</v>
      </c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1"/>
      <c r="BS46" s="329">
        <v>7</v>
      </c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1"/>
      <c r="CG46" s="329">
        <v>8</v>
      </c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1"/>
      <c r="CW46" s="329">
        <v>9</v>
      </c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0"/>
      <c r="DI46" s="331"/>
      <c r="DJ46" s="329">
        <v>10</v>
      </c>
      <c r="DK46" s="330"/>
      <c r="DL46" s="330"/>
      <c r="DM46" s="330"/>
      <c r="DN46" s="330"/>
      <c r="DO46" s="330"/>
      <c r="DP46" s="330"/>
      <c r="DQ46" s="330"/>
      <c r="DR46" s="330"/>
      <c r="DS46" s="330"/>
      <c r="DT46" s="330"/>
      <c r="DU46" s="331"/>
    </row>
    <row r="47" spans="1:125" s="5" customFormat="1" ht="15.75" customHeight="1">
      <c r="A47" s="334" t="s">
        <v>7</v>
      </c>
      <c r="B47" s="335"/>
      <c r="C47" s="335"/>
      <c r="D47" s="335"/>
      <c r="E47" s="335"/>
      <c r="F47" s="336"/>
      <c r="G47" s="337" t="s">
        <v>177</v>
      </c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6"/>
      <c r="AC47" s="413" t="s">
        <v>1</v>
      </c>
      <c r="AD47" s="414"/>
      <c r="AE47" s="414"/>
      <c r="AF47" s="414"/>
      <c r="AG47" s="414"/>
      <c r="AH47" s="414"/>
      <c r="AI47" s="414"/>
      <c r="AJ47" s="414"/>
      <c r="AK47" s="414"/>
      <c r="AL47" s="413" t="s">
        <v>1</v>
      </c>
      <c r="AM47" s="414"/>
      <c r="AN47" s="414"/>
      <c r="AO47" s="414"/>
      <c r="AP47" s="414"/>
      <c r="AQ47" s="414"/>
      <c r="AR47" s="414"/>
      <c r="AS47" s="414"/>
      <c r="AT47" s="414"/>
      <c r="AU47" s="415"/>
      <c r="AV47" s="416" t="s">
        <v>1</v>
      </c>
      <c r="AW47" s="414"/>
      <c r="AX47" s="414"/>
      <c r="AY47" s="414"/>
      <c r="AZ47" s="414"/>
      <c r="BA47" s="414"/>
      <c r="BB47" s="414"/>
      <c r="BC47" s="414"/>
      <c r="BD47" s="415"/>
      <c r="BE47" s="346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8"/>
      <c r="BS47" s="346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8"/>
      <c r="CG47" s="346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8"/>
      <c r="CW47" s="340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2"/>
      <c r="DJ47" s="340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2"/>
    </row>
    <row r="48" spans="1:125" s="5" customFormat="1" ht="16.5" customHeight="1">
      <c r="A48" s="352"/>
      <c r="B48" s="353"/>
      <c r="C48" s="353"/>
      <c r="D48" s="353"/>
      <c r="E48" s="353"/>
      <c r="F48" s="354"/>
      <c r="G48" s="355" t="s">
        <v>0</v>
      </c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10"/>
      <c r="AC48" s="413" t="s">
        <v>1</v>
      </c>
      <c r="AD48" s="414"/>
      <c r="AE48" s="414"/>
      <c r="AF48" s="414"/>
      <c r="AG48" s="414"/>
      <c r="AH48" s="414"/>
      <c r="AI48" s="414"/>
      <c r="AJ48" s="414"/>
      <c r="AK48" s="414"/>
      <c r="AL48" s="413" t="s">
        <v>1</v>
      </c>
      <c r="AM48" s="414"/>
      <c r="AN48" s="414"/>
      <c r="AO48" s="414"/>
      <c r="AP48" s="414"/>
      <c r="AQ48" s="414"/>
      <c r="AR48" s="414"/>
      <c r="AS48" s="414"/>
      <c r="AT48" s="414"/>
      <c r="AU48" s="415"/>
      <c r="AV48" s="416" t="s">
        <v>1</v>
      </c>
      <c r="AW48" s="414"/>
      <c r="AX48" s="414"/>
      <c r="AY48" s="414"/>
      <c r="AZ48" s="414"/>
      <c r="BA48" s="414"/>
      <c r="BB48" s="414"/>
      <c r="BC48" s="414"/>
      <c r="BD48" s="415"/>
      <c r="BE48" s="346" t="s">
        <v>1</v>
      </c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8"/>
      <c r="BS48" s="346" t="s">
        <v>1</v>
      </c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8"/>
      <c r="CG48" s="346" t="s">
        <v>1</v>
      </c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8"/>
      <c r="CW48" s="340" t="s">
        <v>1</v>
      </c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340" t="s">
        <v>1</v>
      </c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2"/>
    </row>
    <row r="49" spans="1:125" s="5" customFormat="1" ht="81.75" customHeight="1">
      <c r="A49" s="352" t="s">
        <v>24</v>
      </c>
      <c r="B49" s="353"/>
      <c r="C49" s="353"/>
      <c r="D49" s="353"/>
      <c r="E49" s="353"/>
      <c r="F49" s="354"/>
      <c r="G49" s="337" t="s">
        <v>224</v>
      </c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9"/>
      <c r="AC49" s="355">
        <v>293</v>
      </c>
      <c r="AD49" s="404"/>
      <c r="AE49" s="404"/>
      <c r="AF49" s="404"/>
      <c r="AG49" s="404"/>
      <c r="AH49" s="404"/>
      <c r="AI49" s="404"/>
      <c r="AJ49" s="404"/>
      <c r="AK49" s="404"/>
      <c r="AL49" s="405">
        <f>12537.91+825.33</f>
        <v>13363.24</v>
      </c>
      <c r="AM49" s="406"/>
      <c r="AN49" s="406"/>
      <c r="AO49" s="406"/>
      <c r="AP49" s="406"/>
      <c r="AQ49" s="406"/>
      <c r="AR49" s="406"/>
      <c r="AS49" s="406"/>
      <c r="AT49" s="406"/>
      <c r="AU49" s="407"/>
      <c r="AV49" s="408">
        <v>1</v>
      </c>
      <c r="AW49" s="406"/>
      <c r="AX49" s="406"/>
      <c r="AY49" s="406"/>
      <c r="AZ49" s="406"/>
      <c r="BA49" s="406"/>
      <c r="BB49" s="406"/>
      <c r="BC49" s="406"/>
      <c r="BD49" s="407"/>
      <c r="BE49" s="373">
        <f>AL49*AV49</f>
        <v>13363.24</v>
      </c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5"/>
      <c r="BS49" s="373"/>
      <c r="BT49" s="374"/>
      <c r="BU49" s="374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5"/>
      <c r="CG49" s="373"/>
      <c r="CH49" s="374"/>
      <c r="CI49" s="374"/>
      <c r="CJ49" s="374"/>
      <c r="CK49" s="374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5"/>
      <c r="CW49" s="370">
        <f>BE49</f>
        <v>13363.24</v>
      </c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2"/>
      <c r="DJ49" s="370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2"/>
    </row>
    <row r="50" spans="1:125" s="21" customFormat="1" ht="16.5" customHeight="1">
      <c r="A50" s="400" t="s">
        <v>18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2"/>
      <c r="BE50" s="433">
        <f>BE49</f>
        <v>13363.24</v>
      </c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5"/>
      <c r="BS50" s="453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5"/>
      <c r="CG50" s="453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5"/>
      <c r="CW50" s="433">
        <f>CW49</f>
        <v>13363.24</v>
      </c>
      <c r="CX50" s="454"/>
      <c r="CY50" s="454"/>
      <c r="CZ50" s="454"/>
      <c r="DA50" s="454"/>
      <c r="DB50" s="454"/>
      <c r="DC50" s="454"/>
      <c r="DD50" s="454"/>
      <c r="DE50" s="454"/>
      <c r="DF50" s="454"/>
      <c r="DG50" s="454"/>
      <c r="DH50" s="454"/>
      <c r="DI50" s="455"/>
      <c r="DJ50" s="453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5"/>
    </row>
    <row r="51" spans="1:125" ht="21" customHeight="1" hidden="1">
      <c r="A51" s="417" t="s">
        <v>172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</row>
    <row r="52" ht="15" hidden="1"/>
    <row r="53" spans="1:125" ht="15">
      <c r="A53" s="462" t="s">
        <v>263</v>
      </c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  <c r="CW53" s="463"/>
      <c r="CX53" s="463"/>
      <c r="CY53" s="463"/>
      <c r="CZ53" s="463"/>
      <c r="DA53" s="463"/>
      <c r="DB53" s="463"/>
      <c r="DC53" s="463"/>
      <c r="DD53" s="463"/>
      <c r="DE53" s="463"/>
      <c r="DF53" s="463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3"/>
      <c r="DS53" s="463"/>
      <c r="DT53" s="463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299" t="s">
        <v>3</v>
      </c>
      <c r="B55" s="300"/>
      <c r="C55" s="300"/>
      <c r="D55" s="300"/>
      <c r="E55" s="300"/>
      <c r="F55" s="301"/>
      <c r="G55" s="299" t="s">
        <v>54</v>
      </c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1"/>
      <c r="AC55" s="299" t="s">
        <v>154</v>
      </c>
      <c r="AD55" s="308"/>
      <c r="AE55" s="308"/>
      <c r="AF55" s="308"/>
      <c r="AG55" s="308"/>
      <c r="AH55" s="308"/>
      <c r="AI55" s="308"/>
      <c r="AJ55" s="308"/>
      <c r="AK55" s="308"/>
      <c r="AL55" s="299" t="s">
        <v>55</v>
      </c>
      <c r="AM55" s="308"/>
      <c r="AN55" s="308"/>
      <c r="AO55" s="308"/>
      <c r="AP55" s="308"/>
      <c r="AQ55" s="308"/>
      <c r="AR55" s="308"/>
      <c r="AS55" s="308"/>
      <c r="AT55" s="308"/>
      <c r="AU55" s="309"/>
      <c r="AV55" s="420" t="s">
        <v>170</v>
      </c>
      <c r="AW55" s="421"/>
      <c r="AX55" s="421"/>
      <c r="AY55" s="421"/>
      <c r="AZ55" s="421"/>
      <c r="BA55" s="421"/>
      <c r="BB55" s="421"/>
      <c r="BC55" s="421"/>
      <c r="BD55" s="422"/>
      <c r="BE55" s="299" t="s">
        <v>171</v>
      </c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1"/>
      <c r="BS55" s="316" t="s">
        <v>0</v>
      </c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8"/>
    </row>
    <row r="56" spans="1:125" ht="68.25" customHeight="1">
      <c r="A56" s="302"/>
      <c r="B56" s="303"/>
      <c r="C56" s="303"/>
      <c r="D56" s="303"/>
      <c r="E56" s="303"/>
      <c r="F56" s="304"/>
      <c r="G56" s="302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4"/>
      <c r="AC56" s="310"/>
      <c r="AD56" s="311"/>
      <c r="AE56" s="311"/>
      <c r="AF56" s="311"/>
      <c r="AG56" s="311"/>
      <c r="AH56" s="311"/>
      <c r="AI56" s="311"/>
      <c r="AJ56" s="311"/>
      <c r="AK56" s="311"/>
      <c r="AL56" s="310"/>
      <c r="AM56" s="419"/>
      <c r="AN56" s="419"/>
      <c r="AO56" s="419"/>
      <c r="AP56" s="419"/>
      <c r="AQ56" s="419"/>
      <c r="AR56" s="419"/>
      <c r="AS56" s="419"/>
      <c r="AT56" s="419"/>
      <c r="AU56" s="312"/>
      <c r="AV56" s="423"/>
      <c r="AW56" s="423"/>
      <c r="AX56" s="423"/>
      <c r="AY56" s="423"/>
      <c r="AZ56" s="423"/>
      <c r="BA56" s="423"/>
      <c r="BB56" s="423"/>
      <c r="BC56" s="423"/>
      <c r="BD56" s="424"/>
      <c r="BE56" s="302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4"/>
      <c r="BS56" s="319" t="s">
        <v>120</v>
      </c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1"/>
      <c r="CG56" s="319" t="s">
        <v>122</v>
      </c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1"/>
      <c r="CW56" s="456" t="s">
        <v>19</v>
      </c>
      <c r="CX56" s="457"/>
      <c r="CY56" s="457"/>
      <c r="CZ56" s="457"/>
      <c r="DA56" s="457"/>
      <c r="DB56" s="457"/>
      <c r="DC56" s="457"/>
      <c r="DD56" s="457"/>
      <c r="DE56" s="457"/>
      <c r="DF56" s="457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8"/>
    </row>
    <row r="57" spans="1:125" ht="28.5" customHeight="1">
      <c r="A57" s="305"/>
      <c r="B57" s="306"/>
      <c r="C57" s="306"/>
      <c r="D57" s="306"/>
      <c r="E57" s="306"/>
      <c r="F57" s="307"/>
      <c r="G57" s="305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7"/>
      <c r="AC57" s="313"/>
      <c r="AD57" s="314"/>
      <c r="AE57" s="314"/>
      <c r="AF57" s="314"/>
      <c r="AG57" s="314"/>
      <c r="AH57" s="314"/>
      <c r="AI57" s="314"/>
      <c r="AJ57" s="314"/>
      <c r="AK57" s="314"/>
      <c r="AL57" s="313"/>
      <c r="AM57" s="314"/>
      <c r="AN57" s="314"/>
      <c r="AO57" s="314"/>
      <c r="AP57" s="314"/>
      <c r="AQ57" s="314"/>
      <c r="AR57" s="314"/>
      <c r="AS57" s="314"/>
      <c r="AT57" s="314"/>
      <c r="AU57" s="315"/>
      <c r="AV57" s="425"/>
      <c r="AW57" s="425"/>
      <c r="AX57" s="425"/>
      <c r="AY57" s="425"/>
      <c r="AZ57" s="425"/>
      <c r="BA57" s="425"/>
      <c r="BB57" s="425"/>
      <c r="BC57" s="425"/>
      <c r="BD57" s="426"/>
      <c r="BE57" s="305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7"/>
      <c r="BS57" s="322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4"/>
      <c r="CG57" s="322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4"/>
      <c r="CW57" s="316" t="s">
        <v>2</v>
      </c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8"/>
      <c r="DJ57" s="316" t="s">
        <v>34</v>
      </c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8"/>
    </row>
    <row r="58" spans="1:125" ht="15">
      <c r="A58" s="329">
        <v>1</v>
      </c>
      <c r="B58" s="330"/>
      <c r="C58" s="330"/>
      <c r="D58" s="330"/>
      <c r="E58" s="330"/>
      <c r="F58" s="331"/>
      <c r="G58" s="329">
        <v>2</v>
      </c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1"/>
      <c r="AC58" s="413">
        <v>3</v>
      </c>
      <c r="AD58" s="414"/>
      <c r="AE58" s="414"/>
      <c r="AF58" s="414"/>
      <c r="AG58" s="414"/>
      <c r="AH58" s="414"/>
      <c r="AI58" s="414"/>
      <c r="AJ58" s="414"/>
      <c r="AK58" s="414"/>
      <c r="AL58" s="413">
        <v>4</v>
      </c>
      <c r="AM58" s="414"/>
      <c r="AN58" s="414"/>
      <c r="AO58" s="414"/>
      <c r="AP58" s="414"/>
      <c r="AQ58" s="414"/>
      <c r="AR58" s="414"/>
      <c r="AS58" s="414"/>
      <c r="AT58" s="414"/>
      <c r="AU58" s="415"/>
      <c r="AV58" s="416">
        <v>5</v>
      </c>
      <c r="AW58" s="414"/>
      <c r="AX58" s="414"/>
      <c r="AY58" s="414"/>
      <c r="AZ58" s="414"/>
      <c r="BA58" s="414"/>
      <c r="BB58" s="414"/>
      <c r="BC58" s="414"/>
      <c r="BD58" s="415"/>
      <c r="BE58" s="329">
        <v>6</v>
      </c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1"/>
      <c r="BS58" s="329">
        <v>7</v>
      </c>
      <c r="BT58" s="330"/>
      <c r="BU58" s="330"/>
      <c r="BV58" s="330"/>
      <c r="BW58" s="330"/>
      <c r="BX58" s="330"/>
      <c r="BY58" s="330"/>
      <c r="BZ58" s="330"/>
      <c r="CA58" s="330"/>
      <c r="CB58" s="330"/>
      <c r="CC58" s="330"/>
      <c r="CD58" s="330"/>
      <c r="CE58" s="330"/>
      <c r="CF58" s="331"/>
      <c r="CG58" s="329">
        <v>8</v>
      </c>
      <c r="CH58" s="330"/>
      <c r="CI58" s="330"/>
      <c r="CJ58" s="330"/>
      <c r="CK58" s="330"/>
      <c r="CL58" s="330"/>
      <c r="CM58" s="330"/>
      <c r="CN58" s="330"/>
      <c r="CO58" s="330"/>
      <c r="CP58" s="330"/>
      <c r="CQ58" s="330"/>
      <c r="CR58" s="330"/>
      <c r="CS58" s="330"/>
      <c r="CT58" s="330"/>
      <c r="CU58" s="330"/>
      <c r="CV58" s="331"/>
      <c r="CW58" s="329">
        <v>9</v>
      </c>
      <c r="CX58" s="330"/>
      <c r="CY58" s="330"/>
      <c r="CZ58" s="330"/>
      <c r="DA58" s="330"/>
      <c r="DB58" s="330"/>
      <c r="DC58" s="330"/>
      <c r="DD58" s="330"/>
      <c r="DE58" s="330"/>
      <c r="DF58" s="330"/>
      <c r="DG58" s="330"/>
      <c r="DH58" s="330"/>
      <c r="DI58" s="331"/>
      <c r="DJ58" s="329">
        <v>10</v>
      </c>
      <c r="DK58" s="330"/>
      <c r="DL58" s="330"/>
      <c r="DM58" s="330"/>
      <c r="DN58" s="330"/>
      <c r="DO58" s="330"/>
      <c r="DP58" s="330"/>
      <c r="DQ58" s="330"/>
      <c r="DR58" s="330"/>
      <c r="DS58" s="330"/>
      <c r="DT58" s="330"/>
      <c r="DU58" s="331"/>
    </row>
    <row r="59" spans="1:125" ht="15" customHeight="1">
      <c r="A59" s="334" t="s">
        <v>7</v>
      </c>
      <c r="B59" s="335"/>
      <c r="C59" s="335"/>
      <c r="D59" s="335"/>
      <c r="E59" s="335"/>
      <c r="F59" s="336"/>
      <c r="G59" s="337" t="s">
        <v>177</v>
      </c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6"/>
      <c r="AC59" s="413" t="s">
        <v>1</v>
      </c>
      <c r="AD59" s="414"/>
      <c r="AE59" s="414"/>
      <c r="AF59" s="414"/>
      <c r="AG59" s="414"/>
      <c r="AH59" s="414"/>
      <c r="AI59" s="414"/>
      <c r="AJ59" s="414"/>
      <c r="AK59" s="414"/>
      <c r="AL59" s="413" t="s">
        <v>1</v>
      </c>
      <c r="AM59" s="414"/>
      <c r="AN59" s="414"/>
      <c r="AO59" s="414"/>
      <c r="AP59" s="414"/>
      <c r="AQ59" s="414"/>
      <c r="AR59" s="414"/>
      <c r="AS59" s="414"/>
      <c r="AT59" s="414"/>
      <c r="AU59" s="415"/>
      <c r="AV59" s="416" t="s">
        <v>1</v>
      </c>
      <c r="AW59" s="414"/>
      <c r="AX59" s="414"/>
      <c r="AY59" s="414"/>
      <c r="AZ59" s="414"/>
      <c r="BA59" s="414"/>
      <c r="BB59" s="414"/>
      <c r="BC59" s="414"/>
      <c r="BD59" s="415"/>
      <c r="BE59" s="346">
        <v>83097.06</v>
      </c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8"/>
      <c r="BS59" s="346">
        <f>BS61</f>
        <v>83097.06</v>
      </c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8"/>
      <c r="CG59" s="346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8"/>
      <c r="CW59" s="340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2"/>
      <c r="DJ59" s="340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2"/>
    </row>
    <row r="60" spans="1:125" ht="15">
      <c r="A60" s="352"/>
      <c r="B60" s="353"/>
      <c r="C60" s="353"/>
      <c r="D60" s="353"/>
      <c r="E60" s="353"/>
      <c r="F60" s="354"/>
      <c r="G60" s="355" t="s">
        <v>0</v>
      </c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10"/>
      <c r="AC60" s="413" t="s">
        <v>1</v>
      </c>
      <c r="AD60" s="414"/>
      <c r="AE60" s="414"/>
      <c r="AF60" s="414"/>
      <c r="AG60" s="414"/>
      <c r="AH60" s="414"/>
      <c r="AI60" s="414"/>
      <c r="AJ60" s="414"/>
      <c r="AK60" s="414"/>
      <c r="AL60" s="413" t="s">
        <v>1</v>
      </c>
      <c r="AM60" s="414"/>
      <c r="AN60" s="414"/>
      <c r="AO60" s="414"/>
      <c r="AP60" s="414"/>
      <c r="AQ60" s="414"/>
      <c r="AR60" s="414"/>
      <c r="AS60" s="414"/>
      <c r="AT60" s="414"/>
      <c r="AU60" s="415"/>
      <c r="AV60" s="416" t="s">
        <v>1</v>
      </c>
      <c r="AW60" s="414"/>
      <c r="AX60" s="414"/>
      <c r="AY60" s="414"/>
      <c r="AZ60" s="414"/>
      <c r="BA60" s="414"/>
      <c r="BB60" s="414"/>
      <c r="BC60" s="414"/>
      <c r="BD60" s="415"/>
      <c r="BE60" s="346" t="s">
        <v>1</v>
      </c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8"/>
      <c r="BS60" s="346" t="s">
        <v>1</v>
      </c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8"/>
      <c r="CG60" s="346" t="s">
        <v>1</v>
      </c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8"/>
      <c r="CW60" s="340" t="s">
        <v>1</v>
      </c>
      <c r="CX60" s="341"/>
      <c r="CY60" s="341"/>
      <c r="CZ60" s="341"/>
      <c r="DA60" s="341"/>
      <c r="DB60" s="341"/>
      <c r="DC60" s="341"/>
      <c r="DD60" s="341"/>
      <c r="DE60" s="341"/>
      <c r="DF60" s="341"/>
      <c r="DG60" s="341"/>
      <c r="DH60" s="341"/>
      <c r="DI60" s="342"/>
      <c r="DJ60" s="340" t="s">
        <v>1</v>
      </c>
      <c r="DK60" s="341"/>
      <c r="DL60" s="341"/>
      <c r="DM60" s="341"/>
      <c r="DN60" s="341"/>
      <c r="DO60" s="341"/>
      <c r="DP60" s="341"/>
      <c r="DQ60" s="341"/>
      <c r="DR60" s="341"/>
      <c r="DS60" s="341"/>
      <c r="DT60" s="341"/>
      <c r="DU60" s="342"/>
    </row>
    <row r="61" spans="1:125" ht="15">
      <c r="A61" s="352" t="s">
        <v>23</v>
      </c>
      <c r="B61" s="353"/>
      <c r="C61" s="353"/>
      <c r="D61" s="353"/>
      <c r="E61" s="353"/>
      <c r="F61" s="354"/>
      <c r="G61" s="355" t="s">
        <v>261</v>
      </c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10"/>
      <c r="AC61" s="413">
        <v>610</v>
      </c>
      <c r="AD61" s="414"/>
      <c r="AE61" s="414"/>
      <c r="AF61" s="414"/>
      <c r="AG61" s="414"/>
      <c r="AH61" s="414"/>
      <c r="AI61" s="414"/>
      <c r="AJ61" s="414"/>
      <c r="AK61" s="414"/>
      <c r="AL61" s="413">
        <v>83097.06</v>
      </c>
      <c r="AM61" s="414"/>
      <c r="AN61" s="414"/>
      <c r="AO61" s="414"/>
      <c r="AP61" s="414"/>
      <c r="AQ61" s="414"/>
      <c r="AR61" s="414"/>
      <c r="AS61" s="414"/>
      <c r="AT61" s="414"/>
      <c r="AU61" s="415"/>
      <c r="AV61" s="416">
        <v>1</v>
      </c>
      <c r="AW61" s="414"/>
      <c r="AX61" s="414"/>
      <c r="AY61" s="414"/>
      <c r="AZ61" s="414"/>
      <c r="BA61" s="414"/>
      <c r="BB61" s="414"/>
      <c r="BC61" s="414"/>
      <c r="BD61" s="415"/>
      <c r="BE61" s="346">
        <f>AL61*AV61</f>
        <v>83097.06</v>
      </c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8"/>
      <c r="BS61" s="346">
        <f>BE61</f>
        <v>83097.06</v>
      </c>
      <c r="BT61" s="347"/>
      <c r="BU61" s="347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8"/>
      <c r="CG61" s="346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8"/>
      <c r="CW61" s="340"/>
      <c r="CX61" s="341"/>
      <c r="CY61" s="341"/>
      <c r="CZ61" s="341"/>
      <c r="DA61" s="341"/>
      <c r="DB61" s="341"/>
      <c r="DC61" s="341"/>
      <c r="DD61" s="341"/>
      <c r="DE61" s="341"/>
      <c r="DF61" s="341"/>
      <c r="DG61" s="341"/>
      <c r="DH61" s="341"/>
      <c r="DI61" s="342"/>
      <c r="DJ61" s="340"/>
      <c r="DK61" s="341"/>
      <c r="DL61" s="341"/>
      <c r="DM61" s="341"/>
      <c r="DN61" s="341"/>
      <c r="DO61" s="341"/>
      <c r="DP61" s="341"/>
      <c r="DQ61" s="341"/>
      <c r="DR61" s="341"/>
      <c r="DS61" s="341"/>
      <c r="DT61" s="341"/>
      <c r="DU61" s="342"/>
    </row>
    <row r="62" spans="1:125" ht="15">
      <c r="A62" s="360" t="s">
        <v>18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6"/>
      <c r="BE62" s="346">
        <f>BE59</f>
        <v>83097.06</v>
      </c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8"/>
      <c r="BS62" s="346">
        <f>BS59</f>
        <v>83097.06</v>
      </c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8"/>
      <c r="CG62" s="346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8"/>
      <c r="CW62" s="346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8"/>
      <c r="DJ62" s="346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8"/>
    </row>
    <row r="63" spans="1:125" ht="15">
      <c r="A63" s="417" t="s">
        <v>264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/>
      <c r="BN63" s="418"/>
      <c r="BO63" s="418"/>
      <c r="BP63" s="418"/>
      <c r="BQ63" s="418"/>
      <c r="BR63" s="418"/>
      <c r="BS63" s="418"/>
      <c r="BT63" s="418"/>
      <c r="BU63" s="418"/>
      <c r="BV63" s="418"/>
      <c r="BW63" s="418"/>
      <c r="BX63" s="418"/>
      <c r="BY63" s="418"/>
      <c r="BZ63" s="418"/>
      <c r="CA63" s="418"/>
      <c r="CB63" s="418"/>
      <c r="CC63" s="418"/>
      <c r="CD63" s="418"/>
      <c r="CE63" s="418"/>
      <c r="CF63" s="418"/>
      <c r="CG63" s="418"/>
      <c r="CH63" s="418"/>
      <c r="CI63" s="418"/>
      <c r="CJ63" s="418"/>
      <c r="CK63" s="418"/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8"/>
      <c r="CW63" s="418"/>
      <c r="CX63" s="418"/>
      <c r="CY63" s="418"/>
      <c r="CZ63" s="418"/>
      <c r="DA63" s="418"/>
      <c r="DB63" s="418"/>
      <c r="DC63" s="418"/>
      <c r="DD63" s="418"/>
      <c r="DE63" s="418"/>
      <c r="DF63" s="418"/>
      <c r="DG63" s="418"/>
      <c r="DH63" s="418"/>
      <c r="DI63" s="418"/>
      <c r="DJ63" s="418"/>
      <c r="DK63" s="418"/>
      <c r="DL63" s="418"/>
      <c r="DM63" s="418"/>
      <c r="DN63" s="418"/>
      <c r="DO63" s="418"/>
      <c r="DP63" s="418"/>
      <c r="DQ63" s="418"/>
      <c r="DR63" s="418"/>
      <c r="DS63" s="418"/>
      <c r="DT63" s="418"/>
      <c r="DU63" s="418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DT18"/>
  <sheetViews>
    <sheetView view="pageBreakPreview" zoomScaleSheetLayoutView="100" zoomScalePageLayoutView="0" workbookViewId="0" topLeftCell="A1">
      <selection activeCell="A18" sqref="A18:BK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299" t="s">
        <v>3</v>
      </c>
      <c r="B5" s="300"/>
      <c r="C5" s="300"/>
      <c r="D5" s="300"/>
      <c r="E5" s="300"/>
      <c r="F5" s="301"/>
      <c r="G5" s="299" t="s">
        <v>22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1"/>
      <c r="Z5" s="299" t="s">
        <v>59</v>
      </c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1"/>
      <c r="AM5" s="299" t="s">
        <v>60</v>
      </c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1"/>
      <c r="AZ5" s="299" t="s">
        <v>61</v>
      </c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299" t="s">
        <v>62</v>
      </c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1"/>
      <c r="BX5" s="316" t="s">
        <v>0</v>
      </c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8"/>
    </row>
    <row r="6" spans="1:124" s="3" customFormat="1" ht="85.5" customHeight="1">
      <c r="A6" s="302"/>
      <c r="B6" s="303"/>
      <c r="C6" s="303"/>
      <c r="D6" s="303"/>
      <c r="E6" s="303"/>
      <c r="F6" s="304"/>
      <c r="G6" s="302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4"/>
      <c r="Z6" s="302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4"/>
      <c r="AM6" s="302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4"/>
      <c r="AZ6" s="302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2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4"/>
      <c r="BX6" s="319" t="s">
        <v>119</v>
      </c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1"/>
      <c r="CK6" s="319" t="s">
        <v>122</v>
      </c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1"/>
      <c r="CZ6" s="316" t="s">
        <v>19</v>
      </c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8"/>
    </row>
    <row r="7" spans="1:124" s="3" customFormat="1" ht="28.5" customHeight="1">
      <c r="A7" s="305"/>
      <c r="B7" s="306"/>
      <c r="C7" s="306"/>
      <c r="D7" s="306"/>
      <c r="E7" s="306"/>
      <c r="F7" s="307"/>
      <c r="G7" s="305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7"/>
      <c r="Z7" s="305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7"/>
      <c r="AM7" s="305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7"/>
      <c r="AZ7" s="305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5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7"/>
      <c r="BX7" s="322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4"/>
      <c r="CK7" s="322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4"/>
      <c r="CZ7" s="316" t="s">
        <v>2</v>
      </c>
      <c r="DA7" s="327"/>
      <c r="DB7" s="327"/>
      <c r="DC7" s="327"/>
      <c r="DD7" s="327"/>
      <c r="DE7" s="327"/>
      <c r="DF7" s="327"/>
      <c r="DG7" s="327"/>
      <c r="DH7" s="327"/>
      <c r="DI7" s="327"/>
      <c r="DJ7" s="328"/>
      <c r="DK7" s="316" t="s">
        <v>34</v>
      </c>
      <c r="DL7" s="327"/>
      <c r="DM7" s="327"/>
      <c r="DN7" s="327"/>
      <c r="DO7" s="327"/>
      <c r="DP7" s="327"/>
      <c r="DQ7" s="327"/>
      <c r="DR7" s="327"/>
      <c r="DS7" s="327"/>
      <c r="DT7" s="328"/>
    </row>
    <row r="8" spans="1:124" s="6" customFormat="1" ht="12.75">
      <c r="A8" s="329">
        <v>1</v>
      </c>
      <c r="B8" s="330"/>
      <c r="C8" s="330"/>
      <c r="D8" s="330"/>
      <c r="E8" s="330"/>
      <c r="F8" s="331"/>
      <c r="G8" s="329">
        <v>2</v>
      </c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1"/>
      <c r="Z8" s="329">
        <v>3</v>
      </c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1"/>
      <c r="AM8" s="329">
        <v>4</v>
      </c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1"/>
      <c r="AZ8" s="329">
        <v>5</v>
      </c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29">
        <v>6</v>
      </c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1"/>
      <c r="BX8" s="329">
        <v>7</v>
      </c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1"/>
      <c r="CK8" s="329">
        <v>8</v>
      </c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1"/>
      <c r="CZ8" s="329">
        <v>9</v>
      </c>
      <c r="DA8" s="330"/>
      <c r="DB8" s="330"/>
      <c r="DC8" s="330"/>
      <c r="DD8" s="330"/>
      <c r="DE8" s="330"/>
      <c r="DF8" s="330"/>
      <c r="DG8" s="330"/>
      <c r="DH8" s="330"/>
      <c r="DI8" s="330"/>
      <c r="DJ8" s="331"/>
      <c r="DK8" s="329">
        <v>10</v>
      </c>
      <c r="DL8" s="330"/>
      <c r="DM8" s="330"/>
      <c r="DN8" s="330"/>
      <c r="DO8" s="330"/>
      <c r="DP8" s="330"/>
      <c r="DQ8" s="330"/>
      <c r="DR8" s="330"/>
      <c r="DS8" s="330"/>
      <c r="DT8" s="331"/>
    </row>
    <row r="9" spans="1:124" s="5" customFormat="1" ht="52.5" customHeight="1">
      <c r="A9" s="334" t="s">
        <v>7</v>
      </c>
      <c r="B9" s="335"/>
      <c r="C9" s="335"/>
      <c r="D9" s="335"/>
      <c r="E9" s="335"/>
      <c r="F9" s="336"/>
      <c r="G9" s="337" t="s">
        <v>64</v>
      </c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9"/>
      <c r="Z9" s="373">
        <v>8</v>
      </c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5"/>
      <c r="AM9" s="373">
        <v>12</v>
      </c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5"/>
      <c r="AZ9" s="373">
        <v>1300</v>
      </c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3">
        <f>Z9*AM9*AZ9</f>
        <v>124800</v>
      </c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5"/>
      <c r="BX9" s="373">
        <f>BL9</f>
        <v>124800</v>
      </c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5"/>
      <c r="CK9" s="373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5"/>
      <c r="CZ9" s="373"/>
      <c r="DA9" s="374"/>
      <c r="DB9" s="374"/>
      <c r="DC9" s="374"/>
      <c r="DD9" s="374"/>
      <c r="DE9" s="374"/>
      <c r="DF9" s="374"/>
      <c r="DG9" s="374"/>
      <c r="DH9" s="374"/>
      <c r="DI9" s="374"/>
      <c r="DJ9" s="375"/>
      <c r="DK9" s="373"/>
      <c r="DL9" s="374"/>
      <c r="DM9" s="374"/>
      <c r="DN9" s="374"/>
      <c r="DO9" s="374"/>
      <c r="DP9" s="374"/>
      <c r="DQ9" s="374"/>
      <c r="DR9" s="374"/>
      <c r="DS9" s="374"/>
      <c r="DT9" s="375"/>
    </row>
    <row r="10" spans="1:124" s="5" customFormat="1" ht="91.5" customHeight="1">
      <c r="A10" s="334" t="s">
        <v>8</v>
      </c>
      <c r="B10" s="335"/>
      <c r="C10" s="335"/>
      <c r="D10" s="335"/>
      <c r="E10" s="335"/>
      <c r="F10" s="336"/>
      <c r="G10" s="337" t="s">
        <v>63</v>
      </c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9"/>
      <c r="Z10" s="373">
        <v>3</v>
      </c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5"/>
      <c r="AM10" s="373">
        <v>12</v>
      </c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5"/>
      <c r="AZ10" s="373">
        <v>150</v>
      </c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3">
        <f>Z10*AM10*AZ10</f>
        <v>5400</v>
      </c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5"/>
      <c r="BX10" s="373">
        <f aca="true" t="shared" si="0" ref="BX10:BX17">BL10</f>
        <v>5400</v>
      </c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5"/>
      <c r="CK10" s="373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5"/>
      <c r="CZ10" s="373"/>
      <c r="DA10" s="374"/>
      <c r="DB10" s="374"/>
      <c r="DC10" s="374"/>
      <c r="DD10" s="374"/>
      <c r="DE10" s="374"/>
      <c r="DF10" s="374"/>
      <c r="DG10" s="374"/>
      <c r="DH10" s="374"/>
      <c r="DI10" s="374"/>
      <c r="DJ10" s="375"/>
      <c r="DK10" s="373"/>
      <c r="DL10" s="374"/>
      <c r="DM10" s="374"/>
      <c r="DN10" s="374"/>
      <c r="DO10" s="374"/>
      <c r="DP10" s="374"/>
      <c r="DQ10" s="374"/>
      <c r="DR10" s="374"/>
      <c r="DS10" s="374"/>
      <c r="DT10" s="375"/>
    </row>
    <row r="11" spans="1:124" s="5" customFormat="1" ht="26.25" customHeight="1" hidden="1">
      <c r="A11" s="334" t="s">
        <v>9</v>
      </c>
      <c r="B11" s="335"/>
      <c r="C11" s="335"/>
      <c r="D11" s="335"/>
      <c r="E11" s="335"/>
      <c r="F11" s="336"/>
      <c r="G11" s="337" t="s">
        <v>65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9"/>
      <c r="Z11" s="373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5"/>
      <c r="AM11" s="373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5"/>
      <c r="AZ11" s="373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3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5"/>
      <c r="BX11" s="373">
        <f t="shared" si="0"/>
        <v>0</v>
      </c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5"/>
      <c r="CK11" s="373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5"/>
      <c r="CZ11" s="373"/>
      <c r="DA11" s="374"/>
      <c r="DB11" s="374"/>
      <c r="DC11" s="374"/>
      <c r="DD11" s="374"/>
      <c r="DE11" s="374"/>
      <c r="DF11" s="374"/>
      <c r="DG11" s="374"/>
      <c r="DH11" s="374"/>
      <c r="DI11" s="374"/>
      <c r="DJ11" s="375"/>
      <c r="DK11" s="373"/>
      <c r="DL11" s="374"/>
      <c r="DM11" s="374"/>
      <c r="DN11" s="374"/>
      <c r="DO11" s="374"/>
      <c r="DP11" s="374"/>
      <c r="DQ11" s="374"/>
      <c r="DR11" s="374"/>
      <c r="DS11" s="374"/>
      <c r="DT11" s="375"/>
    </row>
    <row r="12" spans="1:124" s="5" customFormat="1" ht="78.75" customHeight="1" hidden="1">
      <c r="A12" s="334" t="s">
        <v>10</v>
      </c>
      <c r="B12" s="335"/>
      <c r="C12" s="335"/>
      <c r="D12" s="335"/>
      <c r="E12" s="335"/>
      <c r="F12" s="336"/>
      <c r="G12" s="337" t="s">
        <v>66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9"/>
      <c r="Z12" s="373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5"/>
      <c r="AM12" s="373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5"/>
      <c r="AZ12" s="373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3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5"/>
      <c r="BX12" s="373">
        <f t="shared" si="0"/>
        <v>0</v>
      </c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5"/>
      <c r="CK12" s="373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5"/>
      <c r="CZ12" s="373"/>
      <c r="DA12" s="374"/>
      <c r="DB12" s="374"/>
      <c r="DC12" s="374"/>
      <c r="DD12" s="374"/>
      <c r="DE12" s="374"/>
      <c r="DF12" s="374"/>
      <c r="DG12" s="374"/>
      <c r="DH12" s="374"/>
      <c r="DI12" s="374"/>
      <c r="DJ12" s="375"/>
      <c r="DK12" s="373"/>
      <c r="DL12" s="374"/>
      <c r="DM12" s="374"/>
      <c r="DN12" s="374"/>
      <c r="DO12" s="374"/>
      <c r="DP12" s="374"/>
      <c r="DQ12" s="374"/>
      <c r="DR12" s="374"/>
      <c r="DS12" s="374"/>
      <c r="DT12" s="375"/>
    </row>
    <row r="13" spans="1:124" s="5" customFormat="1" ht="80.25" customHeight="1" hidden="1">
      <c r="A13" s="334" t="s">
        <v>11</v>
      </c>
      <c r="B13" s="335"/>
      <c r="C13" s="335"/>
      <c r="D13" s="335"/>
      <c r="E13" s="335"/>
      <c r="F13" s="336"/>
      <c r="G13" s="337" t="s">
        <v>67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9"/>
      <c r="Z13" s="373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5"/>
      <c r="AM13" s="373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5"/>
      <c r="AZ13" s="373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3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5"/>
      <c r="BX13" s="373">
        <f t="shared" si="0"/>
        <v>0</v>
      </c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5"/>
      <c r="CK13" s="373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5"/>
      <c r="CZ13" s="373"/>
      <c r="DA13" s="374"/>
      <c r="DB13" s="374"/>
      <c r="DC13" s="374"/>
      <c r="DD13" s="374"/>
      <c r="DE13" s="374"/>
      <c r="DF13" s="374"/>
      <c r="DG13" s="374"/>
      <c r="DH13" s="374"/>
      <c r="DI13" s="374"/>
      <c r="DJ13" s="375"/>
      <c r="DK13" s="373"/>
      <c r="DL13" s="374"/>
      <c r="DM13" s="374"/>
      <c r="DN13" s="374"/>
      <c r="DO13" s="374"/>
      <c r="DP13" s="374"/>
      <c r="DQ13" s="374"/>
      <c r="DR13" s="374"/>
      <c r="DS13" s="374"/>
      <c r="DT13" s="375"/>
    </row>
    <row r="14" spans="1:124" s="5" customFormat="1" ht="52.5" customHeight="1" hidden="1">
      <c r="A14" s="334" t="s">
        <v>14</v>
      </c>
      <c r="B14" s="335"/>
      <c r="C14" s="335"/>
      <c r="D14" s="335"/>
      <c r="E14" s="335"/>
      <c r="F14" s="336"/>
      <c r="G14" s="337" t="s">
        <v>68</v>
      </c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9"/>
      <c r="Z14" s="373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5"/>
      <c r="AM14" s="373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5"/>
      <c r="AZ14" s="373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3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5"/>
      <c r="BX14" s="373">
        <f t="shared" si="0"/>
        <v>0</v>
      </c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5"/>
      <c r="CK14" s="373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5"/>
      <c r="CZ14" s="373"/>
      <c r="DA14" s="374"/>
      <c r="DB14" s="374"/>
      <c r="DC14" s="374"/>
      <c r="DD14" s="374"/>
      <c r="DE14" s="374"/>
      <c r="DF14" s="374"/>
      <c r="DG14" s="374"/>
      <c r="DH14" s="374"/>
      <c r="DI14" s="374"/>
      <c r="DJ14" s="375"/>
      <c r="DK14" s="373"/>
      <c r="DL14" s="374"/>
      <c r="DM14" s="374"/>
      <c r="DN14" s="374"/>
      <c r="DO14" s="374"/>
      <c r="DP14" s="374"/>
      <c r="DQ14" s="374"/>
      <c r="DR14" s="374"/>
      <c r="DS14" s="374"/>
      <c r="DT14" s="375"/>
    </row>
    <row r="15" spans="1:124" s="5" customFormat="1" ht="26.25" customHeight="1">
      <c r="A15" s="334" t="s">
        <v>9</v>
      </c>
      <c r="B15" s="335"/>
      <c r="C15" s="335"/>
      <c r="D15" s="335"/>
      <c r="E15" s="335"/>
      <c r="F15" s="336"/>
      <c r="G15" s="337" t="s">
        <v>182</v>
      </c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9"/>
      <c r="Z15" s="373">
        <v>3</v>
      </c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5"/>
      <c r="AM15" s="373">
        <v>12</v>
      </c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5"/>
      <c r="AZ15" s="373">
        <v>1800</v>
      </c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3">
        <f>Z15*AM15*AZ15</f>
        <v>64800</v>
      </c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5"/>
      <c r="BX15" s="373">
        <f t="shared" si="0"/>
        <v>64800</v>
      </c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5"/>
      <c r="CK15" s="373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5"/>
      <c r="CZ15" s="373"/>
      <c r="DA15" s="374"/>
      <c r="DB15" s="374"/>
      <c r="DC15" s="374"/>
      <c r="DD15" s="374"/>
      <c r="DE15" s="374"/>
      <c r="DF15" s="374"/>
      <c r="DG15" s="374"/>
      <c r="DH15" s="374"/>
      <c r="DI15" s="374"/>
      <c r="DJ15" s="375"/>
      <c r="DK15" s="373"/>
      <c r="DL15" s="374"/>
      <c r="DM15" s="374"/>
      <c r="DN15" s="374"/>
      <c r="DO15" s="374"/>
      <c r="DP15" s="374"/>
      <c r="DQ15" s="374"/>
      <c r="DR15" s="374"/>
      <c r="DS15" s="374"/>
      <c r="DT15" s="375"/>
    </row>
    <row r="16" spans="1:124" s="5" customFormat="1" ht="66.75" customHeight="1" hidden="1">
      <c r="A16" s="334" t="s">
        <v>10</v>
      </c>
      <c r="B16" s="335"/>
      <c r="C16" s="335"/>
      <c r="D16" s="335"/>
      <c r="E16" s="335"/>
      <c r="F16" s="336"/>
      <c r="G16" s="337" t="s">
        <v>71</v>
      </c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9"/>
      <c r="Z16" s="373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5"/>
      <c r="AM16" s="373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5"/>
      <c r="AZ16" s="373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3">
        <f>Z16*AM16*AZ16</f>
        <v>0</v>
      </c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5"/>
      <c r="BX16" s="373">
        <f t="shared" si="0"/>
        <v>0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5"/>
      <c r="CK16" s="373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5"/>
      <c r="CZ16" s="373"/>
      <c r="DA16" s="374"/>
      <c r="DB16" s="374"/>
      <c r="DC16" s="374"/>
      <c r="DD16" s="374"/>
      <c r="DE16" s="374"/>
      <c r="DF16" s="374"/>
      <c r="DG16" s="374"/>
      <c r="DH16" s="374"/>
      <c r="DI16" s="374"/>
      <c r="DJ16" s="375"/>
      <c r="DK16" s="373"/>
      <c r="DL16" s="374"/>
      <c r="DM16" s="374"/>
      <c r="DN16" s="374"/>
      <c r="DO16" s="374"/>
      <c r="DP16" s="374"/>
      <c r="DQ16" s="374"/>
      <c r="DR16" s="374"/>
      <c r="DS16" s="374"/>
      <c r="DT16" s="375"/>
    </row>
    <row r="17" spans="1:124" s="5" customFormat="1" ht="39" customHeight="1">
      <c r="A17" s="352" t="s">
        <v>10</v>
      </c>
      <c r="B17" s="353"/>
      <c r="C17" s="353"/>
      <c r="D17" s="353"/>
      <c r="E17" s="353"/>
      <c r="F17" s="354"/>
      <c r="G17" s="337" t="s">
        <v>201</v>
      </c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9"/>
      <c r="Z17" s="373">
        <v>1</v>
      </c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5"/>
      <c r="AM17" s="373">
        <v>1</v>
      </c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5"/>
      <c r="AZ17" s="373">
        <f>5000-3278.91</f>
        <v>1721.0900000000001</v>
      </c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3">
        <f>Z17*AM17*AZ17</f>
        <v>1721.0900000000001</v>
      </c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5"/>
      <c r="BX17" s="373">
        <f t="shared" si="0"/>
        <v>1721.0900000000001</v>
      </c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5"/>
      <c r="CK17" s="373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5"/>
      <c r="CZ17" s="373"/>
      <c r="DA17" s="374"/>
      <c r="DB17" s="374"/>
      <c r="DC17" s="374"/>
      <c r="DD17" s="374"/>
      <c r="DE17" s="374"/>
      <c r="DF17" s="374"/>
      <c r="DG17" s="374"/>
      <c r="DH17" s="374"/>
      <c r="DI17" s="374"/>
      <c r="DJ17" s="375"/>
      <c r="DK17" s="373"/>
      <c r="DL17" s="374"/>
      <c r="DM17" s="374"/>
      <c r="DN17" s="374"/>
      <c r="DO17" s="374"/>
      <c r="DP17" s="374"/>
      <c r="DQ17" s="374"/>
      <c r="DR17" s="374"/>
      <c r="DS17" s="374"/>
      <c r="DT17" s="375"/>
    </row>
    <row r="18" spans="1:124" s="5" customFormat="1" ht="16.5" customHeight="1">
      <c r="A18" s="464" t="s">
        <v>18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6"/>
      <c r="BL18" s="433">
        <f>BL9+BL10+BL15+BL17</f>
        <v>196721.09</v>
      </c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5"/>
      <c r="BX18" s="433">
        <f>BX9+BX10+BX15+BX17</f>
        <v>196721.09</v>
      </c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5"/>
      <c r="CK18" s="433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5"/>
      <c r="CZ18" s="433"/>
      <c r="DA18" s="434"/>
      <c r="DB18" s="434"/>
      <c r="DC18" s="434"/>
      <c r="DD18" s="434"/>
      <c r="DE18" s="434"/>
      <c r="DF18" s="434"/>
      <c r="DG18" s="434"/>
      <c r="DH18" s="434"/>
      <c r="DI18" s="434"/>
      <c r="DJ18" s="435"/>
      <c r="DK18" s="433"/>
      <c r="DL18" s="434"/>
      <c r="DM18" s="434"/>
      <c r="DN18" s="434"/>
      <c r="DO18" s="434"/>
      <c r="DP18" s="434"/>
      <c r="DQ18" s="434"/>
      <c r="DR18" s="434"/>
      <c r="DS18" s="434"/>
      <c r="DT18" s="435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R17"/>
  <sheetViews>
    <sheetView view="pageBreakPreview" zoomScaleSheetLayoutView="100" zoomScalePageLayoutView="0" workbookViewId="0" topLeftCell="A1">
      <selection activeCell="FB17" sqref="FB17"/>
    </sheetView>
  </sheetViews>
  <sheetFormatPr defaultColWidth="0.875" defaultRowHeight="12.75"/>
  <cols>
    <col min="1" max="1" width="10.125" style="13" customWidth="1"/>
    <col min="2" max="2" width="23.375" style="13" customWidth="1"/>
    <col min="3" max="3" width="14.00390625" style="13" customWidth="1"/>
    <col min="4" max="4" width="13.875" style="13" customWidth="1"/>
    <col min="5" max="5" width="11.875" style="13" customWidth="1"/>
    <col min="6" max="6" width="9.875" style="13" customWidth="1"/>
    <col min="7" max="7" width="13.125" style="13" customWidth="1"/>
    <col min="8" max="8" width="12.625" style="13" customWidth="1"/>
    <col min="9" max="16384" width="0.875" style="13" customWidth="1"/>
  </cols>
  <sheetData>
    <row r="1" ht="3" customHeight="1"/>
    <row r="2" ht="15">
      <c r="A2" s="13" t="s">
        <v>72</v>
      </c>
    </row>
    <row r="3" ht="12.75" customHeight="1"/>
    <row r="4" spans="1:44" s="14" customFormat="1" ht="11.25" customHeight="1">
      <c r="A4" s="467" t="s">
        <v>3</v>
      </c>
      <c r="B4" s="476"/>
      <c r="C4" s="467" t="s">
        <v>173</v>
      </c>
      <c r="D4" s="467" t="s">
        <v>73</v>
      </c>
      <c r="E4" s="467" t="s">
        <v>74</v>
      </c>
      <c r="F4" s="467" t="s">
        <v>75</v>
      </c>
      <c r="G4" s="467" t="s">
        <v>174</v>
      </c>
      <c r="H4" s="482" t="s">
        <v>0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7"/>
    </row>
    <row r="5" spans="1:44" s="14" customFormat="1" ht="84" customHeight="1">
      <c r="A5" s="468"/>
      <c r="B5" s="477"/>
      <c r="C5" s="468"/>
      <c r="D5" s="468"/>
      <c r="E5" s="468"/>
      <c r="F5" s="468"/>
      <c r="G5" s="468"/>
      <c r="H5" s="468" t="s">
        <v>118</v>
      </c>
      <c r="I5" s="468" t="s">
        <v>122</v>
      </c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7"/>
      <c r="X5" s="469" t="s">
        <v>19</v>
      </c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78"/>
    </row>
    <row r="6" spans="1:44" s="14" customFormat="1" ht="26.25" customHeight="1">
      <c r="A6" s="469"/>
      <c r="B6" s="478"/>
      <c r="C6" s="469"/>
      <c r="D6" s="469"/>
      <c r="E6" s="469"/>
      <c r="F6" s="469"/>
      <c r="G6" s="469"/>
      <c r="H6" s="214"/>
      <c r="I6" s="214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  <c r="X6" s="482" t="s">
        <v>2</v>
      </c>
      <c r="Y6" s="483"/>
      <c r="Z6" s="483"/>
      <c r="AA6" s="483"/>
      <c r="AB6" s="483"/>
      <c r="AC6" s="483"/>
      <c r="AD6" s="483"/>
      <c r="AE6" s="483"/>
      <c r="AF6" s="483"/>
      <c r="AG6" s="483"/>
      <c r="AH6" s="484"/>
      <c r="AI6" s="482" t="s">
        <v>20</v>
      </c>
      <c r="AJ6" s="483"/>
      <c r="AK6" s="483"/>
      <c r="AL6" s="483"/>
      <c r="AM6" s="483"/>
      <c r="AN6" s="483"/>
      <c r="AO6" s="483"/>
      <c r="AP6" s="483"/>
      <c r="AQ6" s="483"/>
      <c r="AR6" s="484"/>
    </row>
    <row r="7" spans="1:44" s="17" customFormat="1" ht="12.75">
      <c r="A7" s="15">
        <v>1</v>
      </c>
      <c r="B7" s="16"/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479">
        <v>9</v>
      </c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1"/>
      <c r="X7" s="479">
        <v>10</v>
      </c>
      <c r="Y7" s="480"/>
      <c r="Z7" s="480"/>
      <c r="AA7" s="480"/>
      <c r="AB7" s="480"/>
      <c r="AC7" s="480"/>
      <c r="AD7" s="480"/>
      <c r="AE7" s="480"/>
      <c r="AF7" s="480"/>
      <c r="AG7" s="480"/>
      <c r="AH7" s="481"/>
      <c r="AI7" s="479">
        <v>11</v>
      </c>
      <c r="AJ7" s="480"/>
      <c r="AK7" s="480"/>
      <c r="AL7" s="480"/>
      <c r="AM7" s="480"/>
      <c r="AN7" s="480"/>
      <c r="AO7" s="480"/>
      <c r="AP7" s="480"/>
      <c r="AQ7" s="480"/>
      <c r="AR7" s="481"/>
    </row>
    <row r="8" spans="1:44" s="18" customFormat="1" ht="25.5">
      <c r="A8" s="9">
        <v>1</v>
      </c>
      <c r="B8" s="9" t="s">
        <v>203</v>
      </c>
      <c r="C8" s="10">
        <v>244</v>
      </c>
      <c r="D8" s="10" t="s">
        <v>202</v>
      </c>
      <c r="E8" s="11">
        <f>6895+952</f>
        <v>7847</v>
      </c>
      <c r="F8" s="12">
        <v>105</v>
      </c>
      <c r="G8" s="12">
        <f aca="true" t="shared" si="0" ref="G8:G14">E8*F8</f>
        <v>823935</v>
      </c>
      <c r="H8" s="72">
        <f aca="true" t="shared" si="1" ref="H8:H14">G8</f>
        <v>823935</v>
      </c>
      <c r="I8" s="267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  <c r="X8" s="267"/>
      <c r="Y8" s="268"/>
      <c r="Z8" s="268"/>
      <c r="AA8" s="268"/>
      <c r="AB8" s="268"/>
      <c r="AC8" s="268"/>
      <c r="AD8" s="268"/>
      <c r="AE8" s="268"/>
      <c r="AF8" s="268"/>
      <c r="AG8" s="268"/>
      <c r="AH8" s="269"/>
      <c r="AI8" s="267"/>
      <c r="AJ8" s="268"/>
      <c r="AK8" s="268"/>
      <c r="AL8" s="268"/>
      <c r="AM8" s="268"/>
      <c r="AN8" s="268"/>
      <c r="AO8" s="268"/>
      <c r="AP8" s="268"/>
      <c r="AQ8" s="268"/>
      <c r="AR8" s="269"/>
    </row>
    <row r="9" spans="1:44" s="18" customFormat="1" ht="25.5">
      <c r="A9" s="9">
        <v>2</v>
      </c>
      <c r="B9" s="9" t="s">
        <v>204</v>
      </c>
      <c r="C9" s="10">
        <v>244</v>
      </c>
      <c r="D9" s="10" t="s">
        <v>202</v>
      </c>
      <c r="E9" s="11">
        <v>1</v>
      </c>
      <c r="F9" s="12">
        <v>39.92</v>
      </c>
      <c r="G9" s="12">
        <f t="shared" si="0"/>
        <v>39.92</v>
      </c>
      <c r="H9" s="72">
        <f t="shared" si="1"/>
        <v>39.92</v>
      </c>
      <c r="I9" s="267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9"/>
      <c r="X9" s="267"/>
      <c r="Y9" s="268"/>
      <c r="Z9" s="268"/>
      <c r="AA9" s="268"/>
      <c r="AB9" s="268"/>
      <c r="AC9" s="268"/>
      <c r="AD9" s="268"/>
      <c r="AE9" s="268"/>
      <c r="AF9" s="268"/>
      <c r="AG9" s="268"/>
      <c r="AH9" s="269"/>
      <c r="AI9" s="267"/>
      <c r="AJ9" s="268"/>
      <c r="AK9" s="268"/>
      <c r="AL9" s="268"/>
      <c r="AM9" s="268"/>
      <c r="AN9" s="268"/>
      <c r="AO9" s="268"/>
      <c r="AP9" s="268"/>
      <c r="AQ9" s="268"/>
      <c r="AR9" s="269"/>
    </row>
    <row r="10" spans="1:44" s="18" customFormat="1" ht="25.5">
      <c r="A10" s="9">
        <v>3</v>
      </c>
      <c r="B10" s="9" t="s">
        <v>204</v>
      </c>
      <c r="C10" s="10">
        <v>244</v>
      </c>
      <c r="D10" s="10" t="s">
        <v>202</v>
      </c>
      <c r="E10" s="11">
        <v>32541.63</v>
      </c>
      <c r="F10" s="12">
        <v>30</v>
      </c>
      <c r="G10" s="12">
        <f t="shared" si="0"/>
        <v>976248.9</v>
      </c>
      <c r="H10" s="72">
        <f>G10-X10</f>
        <v>962275.0800000001</v>
      </c>
      <c r="I10" s="267">
        <f>970260+5988.78</f>
        <v>976248.78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X10" s="267">
        <f>7985.04+5988.78</f>
        <v>13973.82</v>
      </c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  <c r="AI10" s="267"/>
      <c r="AJ10" s="268"/>
      <c r="AK10" s="268"/>
      <c r="AL10" s="268"/>
      <c r="AM10" s="268"/>
      <c r="AN10" s="268"/>
      <c r="AO10" s="268"/>
      <c r="AP10" s="268"/>
      <c r="AQ10" s="268"/>
      <c r="AR10" s="269"/>
    </row>
    <row r="11" spans="1:44" s="18" customFormat="1" ht="25.5">
      <c r="A11" s="9">
        <v>4</v>
      </c>
      <c r="B11" s="9" t="s">
        <v>205</v>
      </c>
      <c r="C11" s="10">
        <v>244</v>
      </c>
      <c r="D11" s="10" t="s">
        <v>202</v>
      </c>
      <c r="E11" s="11">
        <v>400</v>
      </c>
      <c r="F11" s="12">
        <v>840</v>
      </c>
      <c r="G11" s="12">
        <f t="shared" si="0"/>
        <v>336000</v>
      </c>
      <c r="H11" s="72">
        <f t="shared" si="1"/>
        <v>336000</v>
      </c>
      <c r="I11" s="267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9"/>
      <c r="X11" s="267"/>
      <c r="Y11" s="268"/>
      <c r="Z11" s="268"/>
      <c r="AA11" s="268"/>
      <c r="AB11" s="268"/>
      <c r="AC11" s="268"/>
      <c r="AD11" s="268"/>
      <c r="AE11" s="268"/>
      <c r="AF11" s="268"/>
      <c r="AG11" s="268"/>
      <c r="AH11" s="269"/>
      <c r="AI11" s="267"/>
      <c r="AJ11" s="268"/>
      <c r="AK11" s="268"/>
      <c r="AL11" s="268"/>
      <c r="AM11" s="268"/>
      <c r="AN11" s="268"/>
      <c r="AO11" s="268"/>
      <c r="AP11" s="268"/>
      <c r="AQ11" s="268"/>
      <c r="AR11" s="269"/>
    </row>
    <row r="12" spans="1:44" s="18" customFormat="1" ht="38.25">
      <c r="A12" s="19" t="s">
        <v>11</v>
      </c>
      <c r="B12" s="9" t="s">
        <v>206</v>
      </c>
      <c r="C12" s="10">
        <v>247</v>
      </c>
      <c r="D12" s="10" t="s">
        <v>207</v>
      </c>
      <c r="E12" s="11">
        <v>325000</v>
      </c>
      <c r="F12" s="12">
        <v>12</v>
      </c>
      <c r="G12" s="36">
        <f t="shared" si="0"/>
        <v>3900000</v>
      </c>
      <c r="H12" s="72">
        <f t="shared" si="1"/>
        <v>3900000</v>
      </c>
      <c r="I12" s="267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9"/>
      <c r="X12" s="267"/>
      <c r="Y12" s="268"/>
      <c r="Z12" s="268"/>
      <c r="AA12" s="268"/>
      <c r="AB12" s="268"/>
      <c r="AC12" s="268"/>
      <c r="AD12" s="268"/>
      <c r="AE12" s="268"/>
      <c r="AF12" s="268"/>
      <c r="AG12" s="268"/>
      <c r="AH12" s="269"/>
      <c r="AI12" s="267"/>
      <c r="AJ12" s="268"/>
      <c r="AK12" s="268"/>
      <c r="AL12" s="268"/>
      <c r="AM12" s="268"/>
      <c r="AN12" s="268"/>
      <c r="AO12" s="268"/>
      <c r="AP12" s="268"/>
      <c r="AQ12" s="268"/>
      <c r="AR12" s="269"/>
    </row>
    <row r="13" spans="1:44" s="18" customFormat="1" ht="38.25">
      <c r="A13" s="19" t="s">
        <v>14</v>
      </c>
      <c r="B13" s="9" t="s">
        <v>208</v>
      </c>
      <c r="C13" s="10">
        <v>247</v>
      </c>
      <c r="D13" s="10" t="s">
        <v>209</v>
      </c>
      <c r="E13" s="11">
        <v>1802.5</v>
      </c>
      <c r="F13" s="12">
        <v>1600</v>
      </c>
      <c r="G13" s="36">
        <f t="shared" si="0"/>
        <v>2884000</v>
      </c>
      <c r="H13" s="72">
        <f t="shared" si="1"/>
        <v>2884000</v>
      </c>
      <c r="I13" s="267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  <c r="X13" s="267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  <c r="AI13" s="267"/>
      <c r="AJ13" s="268"/>
      <c r="AK13" s="268"/>
      <c r="AL13" s="268"/>
      <c r="AM13" s="268"/>
      <c r="AN13" s="268"/>
      <c r="AO13" s="268"/>
      <c r="AP13" s="268"/>
      <c r="AQ13" s="268"/>
      <c r="AR13" s="269"/>
    </row>
    <row r="14" spans="1:44" s="18" customFormat="1" ht="38.25">
      <c r="A14" s="19" t="s">
        <v>69</v>
      </c>
      <c r="B14" s="9" t="s">
        <v>210</v>
      </c>
      <c r="C14" s="10">
        <v>247</v>
      </c>
      <c r="D14" s="10" t="s">
        <v>211</v>
      </c>
      <c r="E14" s="11">
        <v>3062.5</v>
      </c>
      <c r="F14" s="12">
        <v>60</v>
      </c>
      <c r="G14" s="36">
        <f t="shared" si="0"/>
        <v>183750</v>
      </c>
      <c r="H14" s="72">
        <f t="shared" si="1"/>
        <v>183750</v>
      </c>
      <c r="I14" s="267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  <c r="X14" s="267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8"/>
      <c r="AO14" s="268"/>
      <c r="AP14" s="268"/>
      <c r="AQ14" s="268"/>
      <c r="AR14" s="269"/>
    </row>
    <row r="15" spans="1:44" s="64" customFormat="1" ht="16.5" customHeight="1">
      <c r="A15" s="474" t="s">
        <v>18</v>
      </c>
      <c r="B15" s="475"/>
      <c r="C15" s="475"/>
      <c r="D15" s="475"/>
      <c r="E15" s="475"/>
      <c r="F15" s="475"/>
      <c r="G15" s="74">
        <f>G8+G9+G10+G11+G12+G13+G14</f>
        <v>9103973.82</v>
      </c>
      <c r="H15" s="67">
        <f>H8+H9+H10+H11+H12+H13+H14</f>
        <v>9090000</v>
      </c>
      <c r="I15" s="470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2"/>
      <c r="X15" s="473">
        <f>X10</f>
        <v>13973.82</v>
      </c>
      <c r="Y15" s="471"/>
      <c r="Z15" s="471"/>
      <c r="AA15" s="471"/>
      <c r="AB15" s="471"/>
      <c r="AC15" s="471"/>
      <c r="AD15" s="471"/>
      <c r="AE15" s="471"/>
      <c r="AF15" s="471"/>
      <c r="AG15" s="471"/>
      <c r="AH15" s="472"/>
      <c r="AI15" s="470"/>
      <c r="AJ15" s="471"/>
      <c r="AK15" s="471"/>
      <c r="AL15" s="471"/>
      <c r="AM15" s="471"/>
      <c r="AN15" s="471"/>
      <c r="AO15" s="471"/>
      <c r="AP15" s="471"/>
      <c r="AQ15" s="471"/>
      <c r="AR15" s="472"/>
    </row>
    <row r="17" spans="24:33" ht="15"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</row>
  </sheetData>
  <sheetProtection/>
  <mergeCells count="42">
    <mergeCell ref="X17:AG17"/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2023-12-25T11:12:10Z</cp:lastPrinted>
  <dcterms:created xsi:type="dcterms:W3CDTF">2010-11-26T07:12:57Z</dcterms:created>
  <dcterms:modified xsi:type="dcterms:W3CDTF">2023-12-25T11:21:36Z</dcterms:modified>
  <cp:category/>
  <cp:version/>
  <cp:contentType/>
  <cp:contentStatus/>
</cp:coreProperties>
</file>